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1208"/>
  <workbookPr/>
  <mc:AlternateContent xmlns:mc="http://schemas.openxmlformats.org/markup-compatibility/2006">
    <mc:Choice Requires="x15">
      <x15ac:absPath xmlns:x15ac="http://schemas.microsoft.com/office/spreadsheetml/2010/11/ac" url="/Users/alex/Downloads/#ЮГСТС/Тележки/30-09-2021_16-00-44/"/>
    </mc:Choice>
  </mc:AlternateContent>
  <xr:revisionPtr revIDLastSave="0" documentId="8_{44CD4956-9749-CA42-8D0B-50B92C4A52BE}" xr6:coauthVersionLast="40" xr6:coauthVersionMax="40" xr10:uidLastSave="{00000000-0000-0000-0000-000000000000}"/>
  <bookViews>
    <workbookView xWindow="5680" yWindow="1880" windowWidth="16380" windowHeight="8200" tabRatio="987" firstSheet="18" activeTab="22"/>
  </bookViews>
  <sheets>
    <sheet name="СТАНДАРТ" sheetId="1" r:id="rId1"/>
    <sheet name="СТАНДАРТ (2)" sheetId="2" r:id="rId2"/>
    <sheet name="СТАНДАРТ (3)" sheetId="3" r:id="rId3"/>
    <sheet name="Многоярусные" sheetId="4" r:id="rId4"/>
    <sheet name="Фанера, Складная ручка" sheetId="5" r:id="rId5"/>
    <sheet name="2-ух колесные" sheetId="6" r:id="rId6"/>
    <sheet name="2-ух колесные 2" sheetId="7" r:id="rId7"/>
    <sheet name="2-ух колесные (Спец)" sheetId="8" r:id="rId8"/>
    <sheet name="Платформенные. УСИЛЕННЫЕ" sheetId="9" r:id="rId9"/>
    <sheet name="Платформенные. УСИЛЕННЫЕ 2" sheetId="10" r:id="rId10"/>
    <sheet name="ЦИНК" sheetId="11" r:id="rId11"/>
    <sheet name="ТЕЛЕЖКИ ИЗ НЕРЖАВЕЮЩЕЙ СТАЛИ" sheetId="12" r:id="rId12"/>
    <sheet name="Большегрузные 5 тонн" sheetId="13" r:id="rId13"/>
    <sheet name="Большегрузные 3 тонны" sheetId="14" r:id="rId14"/>
    <sheet name="Багажные 0,5- 1,5 тонны" sheetId="15" r:id="rId15"/>
    <sheet name="СТЕЛАЖИ ДЛЯ КАНИСТР С ВОДОЙ" sheetId="16" r:id="rId16"/>
    <sheet name="Сетчатые шкафы и контейнеры" sheetId="17" r:id="rId17"/>
    <sheet name="Сетчатые шкафы и контейнеры2" sheetId="18" r:id="rId18"/>
    <sheet name="Роллы" sheetId="19" r:id="rId19"/>
    <sheet name="ТДКомис." sheetId="20" r:id="rId20"/>
    <sheet name="ТКЗ" sheetId="21" r:id="rId21"/>
    <sheet name="Ограждения" sheetId="22" r:id="rId22"/>
    <sheet name="ЛЕСТНИЦЫ" sheetId="23" r:id="rId23"/>
    <sheet name="Поддоны" sheetId="24" r:id="rId24"/>
    <sheet name="Поддоны для бочек" sheetId="25" r:id="rId25"/>
  </sheets>
  <definedNames>
    <definedName name="__xlfn_CEILING_MATH">NA()</definedName>
    <definedName name="_xlnm.Print_Titles" localSheetId="5">'2-ух колесные'!$1:$10</definedName>
    <definedName name="_xlnm.Print_Titles" localSheetId="7">'2-ух колесные (Спец)'!$1:$10</definedName>
    <definedName name="_xlnm.Print_Titles" localSheetId="13">'Большегрузные 3 тонны'!$1:$9</definedName>
    <definedName name="_xlnm.Print_Titles" localSheetId="8">'Платформенные. УСИЛЕННЫЕ'!$1:$10</definedName>
    <definedName name="_xlnm.Print_Titles" localSheetId="9">'Платформенные. УСИЛЕННЫЕ 2'!$1:$10</definedName>
    <definedName name="_xlnm.Print_Titles" localSheetId="16">'Сетчатые шкафы и контейнеры'!$1:$10</definedName>
    <definedName name="_xlnm.Print_Titles" localSheetId="17">'Сетчатые шкафы и контейнеры2'!$1:$10</definedName>
    <definedName name="_xlnm.Print_Titles" localSheetId="0">СТАНДАРТ!$1:$9</definedName>
    <definedName name="_xlnm.Print_Titles" localSheetId="1">'СТАНДАРТ (2)'!$1:$10</definedName>
    <definedName name="_xlnm.Print_Area" localSheetId="5">'2-ух колесные'!$A$1:$H$21</definedName>
    <definedName name="_xlnm.Print_Area" localSheetId="7">('2-ух колесные (Спец)'!$A$1:$H$42,'2-ух колесные (Спец)'!$V$1:$AD$43)</definedName>
    <definedName name="_xlnm.Print_Area" localSheetId="6">'2-ух колесные 2'!$A$1:$H$21</definedName>
    <definedName name="_xlnm.Print_Area" localSheetId="14">'Багажные 0,5- 1,5 тонны'!$A$1:$F$21</definedName>
    <definedName name="_xlnm.Print_Area" localSheetId="13">'Большегрузные 3 тонны'!$A$1:$G$55</definedName>
    <definedName name="_xlnm.Print_Area" localSheetId="12">'Большегрузные 5 тонн'!$A$1:$G$42</definedName>
    <definedName name="_xlnm.Print_Area" localSheetId="22">ЛЕСТНИЦЫ!$A$1:$I$28</definedName>
    <definedName name="_xlnm.Print_Area" localSheetId="3">Многоярусные!$A$1:$I$53</definedName>
    <definedName name="_xlnm.Print_Area" localSheetId="21">Ограждения!$A$1:$I$29</definedName>
    <definedName name="_xlnm.Print_Area" localSheetId="8">'Платформенные. УСИЛЕННЫЕ'!$A$1:$H$30</definedName>
    <definedName name="_xlnm.Print_Area" localSheetId="9">'Платформенные. УСИЛЕННЫЕ 2'!$A$1:$H$34</definedName>
    <definedName name="_xlnm.Print_Area" localSheetId="23">Поддоны!$A$1:$H$21</definedName>
    <definedName name="_xlnm.Print_Area" localSheetId="24">'Поддоны для бочек'!$A$1:$H$16</definedName>
    <definedName name="_xlnm.Print_Area" localSheetId="18">Роллы!$A$1:$I$25</definedName>
    <definedName name="_xlnm.Print_Area" localSheetId="16">'Сетчатые шкафы и контейнеры'!$A$1:$H$26</definedName>
    <definedName name="_xlnm.Print_Area" localSheetId="17">'Сетчатые шкафы и контейнеры2'!$A$1:$I$26</definedName>
    <definedName name="_xlnm.Print_Area" localSheetId="0">СТАНДАРТ!$A$1:$I$65</definedName>
    <definedName name="_xlnm.Print_Area" localSheetId="1">'СТАНДАРТ (2)'!$A$1:$I$68</definedName>
    <definedName name="_xlnm.Print_Area" localSheetId="2">'СТАНДАРТ (3)'!$A$1:$I$27</definedName>
    <definedName name="_xlnm.Print_Area" localSheetId="15">'СТЕЛАЖИ ДЛЯ КАНИСТР С ВОДОЙ'!$A$1:$I$22</definedName>
    <definedName name="_xlnm.Print_Area" localSheetId="19">ТДКомис.!$A$1:$I$23</definedName>
    <definedName name="_xlnm.Print_Area" localSheetId="11">'ТЕЛЕЖКИ ИЗ НЕРЖАВЕЮЩЕЙ СТАЛИ'!$A$1:$G$32</definedName>
    <definedName name="_xlnm.Print_Area" localSheetId="20">ТКЗ!$A$1:$I$24</definedName>
    <definedName name="_xlnm.Print_Area" localSheetId="4">'Фанера, Складная ручка'!$A$1:$I$50</definedName>
    <definedName name="_xlnm.Print_Area" localSheetId="10">ЦИНК!$A$1:$G$35</definedName>
    <definedName name="Excel_BuiltIn_Print_Area" localSheetId="5">'2-ух колесные'!$A$1:$G$20</definedName>
    <definedName name="Excel_BuiltIn_Print_Area" localSheetId="7">'2-ух колесные (Спец)'!$A$1:$H$42</definedName>
    <definedName name="Excel_BuiltIn_Print_Area" localSheetId="6">'2-ух колесные 2'!$A$1:$G$20</definedName>
    <definedName name="Excel_BuiltIn_Print_Area" localSheetId="14">'Багажные 0,5- 1,5 тонны'!$A$1:$E$21</definedName>
    <definedName name="Excel_BuiltIn_Print_Area" localSheetId="13">'Большегрузные 3 тонны'!$A$1:$F$57</definedName>
    <definedName name="Excel_BuiltIn_Print_Area" localSheetId="12">'Большегрузные 5 тонн'!$A$1:$F$42</definedName>
    <definedName name="Excel_BuiltIn_Print_Area" localSheetId="22">ЛЕСТНИЦЫ!$A$1:$H$27</definedName>
    <definedName name="Excel_BuiltIn_Print_Area" localSheetId="3">Многоярусные!$A$1:$H$52</definedName>
    <definedName name="Excel_BuiltIn_Print_Area" localSheetId="21">Ограждения!$A$1:$H$28</definedName>
    <definedName name="Excel_BuiltIn_Print_Area" localSheetId="8">'Платформенные. УСИЛЕННЫЕ'!$A$1:$G$29</definedName>
    <definedName name="Excel_BuiltIn_Print_Area" localSheetId="9">'Платформенные. УСИЛЕННЫЕ 2'!$A$1:$G$33</definedName>
    <definedName name="Excel_BuiltIn_Print_Area" localSheetId="23">Поддоны!$A$1:$G$20</definedName>
    <definedName name="Excel_BuiltIn_Print_Area" localSheetId="24">'Поддоны для бочек'!$A$1:$G$16</definedName>
    <definedName name="Excel_BuiltIn_Print_Area" localSheetId="18">Роллы!$A$1:$H$24</definedName>
    <definedName name="Excel_BuiltIn_Print_Area" localSheetId="16">'Сетчатые шкафы и контейнеры'!$A$1:$G$25</definedName>
    <definedName name="Excel_BuiltIn_Print_Area" localSheetId="17">'Сетчатые шкафы и контейнеры2'!$A$1:$H$25</definedName>
    <definedName name="Excel_BuiltIn_Print_Area" localSheetId="0">СТАНДАРТ!$A$1:$H$64</definedName>
    <definedName name="Excel_BuiltIn_Print_Area" localSheetId="1">'СТАНДАРТ (2)'!$A$1:$H$67</definedName>
    <definedName name="Excel_BuiltIn_Print_Area" localSheetId="2">'СТАНДАРТ (3)'!$A$1:$H$26</definedName>
    <definedName name="Excel_BuiltIn_Print_Area" localSheetId="15">'СТЕЛАЖИ ДЛЯ КАНИСТР С ВОДОЙ'!$A$1:$H$22</definedName>
    <definedName name="Excel_BuiltIn_Print_Area" localSheetId="19">ТДКомис.!$A$1:$H$22</definedName>
    <definedName name="Excel_BuiltIn_Print_Area" localSheetId="11">'ТЕЛЕЖКИ ИЗ НЕРЖАВЕЮЩЕЙ СТАЛИ'!$A$1:$F$30</definedName>
    <definedName name="Excel_BuiltIn_Print_Area" localSheetId="20">ТКЗ!$A$1:$H$23</definedName>
    <definedName name="Excel_BuiltIn_Print_Area" localSheetId="4">'Фанера, Складная ручка'!$A$1:$H$49</definedName>
    <definedName name="Excel_BuiltIn_Print_Area" localSheetId="10">ЦИНК!$A$1:$F$34</definedName>
  </definedNames>
  <calcPr calcId="191029" fullCalcOnLoad="1"/>
</workbook>
</file>

<file path=xl/calcChain.xml><?xml version="1.0" encoding="utf-8"?>
<calcChain xmlns="http://schemas.openxmlformats.org/spreadsheetml/2006/main">
  <c r="E11" i="6" l="1"/>
  <c r="E15" i="6"/>
  <c r="E17" i="6"/>
  <c r="E18" i="6"/>
  <c r="E19" i="6"/>
  <c r="F13" i="8"/>
  <c r="AA13" i="8"/>
  <c r="F14" i="8"/>
  <c r="AA14" i="8"/>
  <c r="F15" i="8"/>
  <c r="AA15" i="8"/>
  <c r="F16" i="8"/>
  <c r="AA16" i="8"/>
  <c r="F17" i="8"/>
  <c r="AA17" i="8"/>
  <c r="F23" i="8"/>
  <c r="AA23" i="8"/>
  <c r="F24" i="8"/>
  <c r="AA24" i="8"/>
  <c r="F25" i="8"/>
  <c r="AA25" i="8"/>
  <c r="F27" i="8"/>
  <c r="AA27" i="8"/>
  <c r="E20" i="7"/>
  <c r="D12" i="15"/>
  <c r="E10" i="14"/>
  <c r="E10" i="13"/>
  <c r="E11" i="13"/>
  <c r="G11" i="23"/>
  <c r="G12" i="23"/>
  <c r="G13" i="23"/>
  <c r="E16" i="23"/>
  <c r="E17" i="23"/>
  <c r="E20" i="23"/>
  <c r="E21" i="23"/>
  <c r="E12" i="4"/>
  <c r="E13" i="4"/>
  <c r="E31" i="4"/>
  <c r="E32" i="4"/>
  <c r="E35" i="4"/>
  <c r="E39" i="4"/>
  <c r="E40" i="4"/>
  <c r="E42" i="4"/>
  <c r="E16" i="9"/>
  <c r="E19" i="9"/>
  <c r="E23" i="9"/>
  <c r="E11" i="25"/>
  <c r="E13" i="25"/>
  <c r="G11" i="19"/>
  <c r="G12" i="19"/>
  <c r="G13" i="19"/>
  <c r="G15" i="19"/>
  <c r="G16" i="19"/>
  <c r="G17" i="19"/>
  <c r="E11" i="17"/>
  <c r="E12" i="17"/>
  <c r="E14" i="17"/>
  <c r="E15" i="17"/>
  <c r="F17" i="17"/>
  <c r="F22" i="17"/>
  <c r="F23" i="17"/>
  <c r="F24" i="17"/>
  <c r="E10" i="1"/>
  <c r="E17" i="1"/>
  <c r="E14" i="2"/>
  <c r="E16" i="2"/>
  <c r="E17" i="2"/>
  <c r="E18" i="2"/>
  <c r="E19" i="2"/>
  <c r="E23" i="2"/>
  <c r="E25" i="2"/>
  <c r="E26" i="2"/>
  <c r="E29" i="2"/>
  <c r="E36" i="2"/>
  <c r="E39" i="2"/>
  <c r="E46" i="2"/>
  <c r="E12" i="3"/>
  <c r="E12" i="20"/>
  <c r="E13" i="20"/>
  <c r="E11" i="12"/>
  <c r="G11" i="21"/>
  <c r="G12" i="21"/>
  <c r="E11" i="11"/>
</calcChain>
</file>

<file path=xl/sharedStrings.xml><?xml version="1.0" encoding="utf-8"?>
<sst xmlns="http://schemas.openxmlformats.org/spreadsheetml/2006/main" count="1273" uniqueCount="712">
  <si>
    <t>№ п-п</t>
  </si>
  <si>
    <t>Наименование изделия</t>
  </si>
  <si>
    <t>Размер мм.</t>
  </si>
  <si>
    <t>Вес, кг</t>
  </si>
  <si>
    <t>Объем, куб.м</t>
  </si>
  <si>
    <t>Описание изделия</t>
  </si>
  <si>
    <t>Фото изделия</t>
  </si>
  <si>
    <t>ТП 1</t>
  </si>
  <si>
    <t>500х800</t>
  </si>
  <si>
    <t xml:space="preserve">Тележка платформенная. Каркас платформы изготавливается из трубы Ø30 мм, настил металлический лист толщиной 1,0 мм. Ручка изготовлена из трубы Ø 30мм., заполнение труба Ø 25 мм, изгиб 106мм, высота ручки 730мм, высота ручки с платформой и платиком 795мм. Площадки для крепления колес универсальные и рассчитаны на установку от 125 до 200 диаметра. </t>
  </si>
  <si>
    <t>ТП 2</t>
  </si>
  <si>
    <t>600х900</t>
  </si>
  <si>
    <t>ТП 3</t>
  </si>
  <si>
    <t>600х1000</t>
  </si>
  <si>
    <t>ТП 4</t>
  </si>
  <si>
    <t>600х1200</t>
  </si>
  <si>
    <t>ТП 5</t>
  </si>
  <si>
    <t>700х1200</t>
  </si>
  <si>
    <t>ТП 6</t>
  </si>
  <si>
    <t>800х1200</t>
  </si>
  <si>
    <t>ТП 7</t>
  </si>
  <si>
    <t>800х1400</t>
  </si>
  <si>
    <t>ТП 8</t>
  </si>
  <si>
    <t>700х1000</t>
  </si>
  <si>
    <t>ТП 9</t>
  </si>
  <si>
    <t>500х1000</t>
  </si>
  <si>
    <t>ТП 10</t>
  </si>
  <si>
    <t>800х1800</t>
  </si>
  <si>
    <t>ТПД 1</t>
  </si>
  <si>
    <t xml:space="preserve">Тележка платформенная с двумя съемными ручками, изгиб 106мм. Площадки для крепления колес универсальные и расчитаны на установку от 125 до 200 диаметра. В комплекте полный набор метизов для сборки изделия и установки колес. </t>
  </si>
  <si>
    <t>ТПД 2</t>
  </si>
  <si>
    <t>ТПД 3</t>
  </si>
  <si>
    <t>ТПД 4</t>
  </si>
  <si>
    <t>ТПД 5</t>
  </si>
  <si>
    <t>ТПД 6</t>
  </si>
  <si>
    <t>ТПД 7</t>
  </si>
  <si>
    <t>ТПД 8</t>
  </si>
  <si>
    <t>ТПД 9</t>
  </si>
  <si>
    <t>ТПД 10</t>
  </si>
  <si>
    <t>К 500</t>
  </si>
  <si>
    <t>450х295</t>
  </si>
  <si>
    <t xml:space="preserve">Корзина для ручки. Цифры обозначают ширину ручки.
Корзину легко установить на любую ручку к тележкам платформенным серии: ТП, ТПБ, ТПР, ТПД, ТК, ТКД . В комплекте полный набор метизов для сборки изделия. </t>
  </si>
  <si>
    <t>К 600</t>
  </si>
  <si>
    <t>550х295</t>
  </si>
  <si>
    <t>К 700</t>
  </si>
  <si>
    <t>650х300</t>
  </si>
  <si>
    <t>К 800</t>
  </si>
  <si>
    <t>750х300</t>
  </si>
  <si>
    <t>ТПБ 1</t>
  </si>
  <si>
    <t xml:space="preserve">Тележка платформенная с съемным ограждающим бортиком 150 мм., выпускается на основе модели ТП.    В комплекте полный набор метизов для сборки изделия и установки колес. Покраска - порошковая. На тележки ТПБ 1 и ТПБ 9 идут дополнительные капралоновые вставки. </t>
  </si>
  <si>
    <t>трубка 12мм (ц/св 19мм)</t>
  </si>
  <si>
    <t>ТПБ 2</t>
  </si>
  <si>
    <t>ТПБ 3</t>
  </si>
  <si>
    <t>ТПБ 4</t>
  </si>
  <si>
    <t>ТПБ 5</t>
  </si>
  <si>
    <t>ТПБ 6</t>
  </si>
  <si>
    <t>ТПБ 7</t>
  </si>
  <si>
    <t>ТПБ 8</t>
  </si>
  <si>
    <t>ТПБ 9</t>
  </si>
  <si>
    <t>ТПБ 10</t>
  </si>
  <si>
    <t>ТК 1</t>
  </si>
  <si>
    <t>Тележка платформенная. Каркас - сочетание труб круглой Ø 30 мм., и профильной 30х20мм. Без настила. Одна съемная ручка.  Для придания жесткости в нижней части предусмотрены профиля специального сечения.</t>
  </si>
  <si>
    <t>ТК 2</t>
  </si>
  <si>
    <t>ТК 3</t>
  </si>
  <si>
    <t>ТК 4</t>
  </si>
  <si>
    <t>ТК 5</t>
  </si>
  <si>
    <t>ТК 6</t>
  </si>
  <si>
    <t>ТК 7</t>
  </si>
  <si>
    <t>ТК 8</t>
  </si>
  <si>
    <t>ТК 9</t>
  </si>
  <si>
    <t>ТК 10</t>
  </si>
  <si>
    <t>ТКД 1</t>
  </si>
  <si>
    <t>Тележка платформенная. Каркас - сочетание круглой и профильной трубы. Без настила. Две съемные ручки. Для придания жесткости в нижней части предусмотрены профиля специального сечения.</t>
  </si>
  <si>
    <t>ТКД 2</t>
  </si>
  <si>
    <t>ТКД 3</t>
  </si>
  <si>
    <t>ТКД 4</t>
  </si>
  <si>
    <t>ТКД 5</t>
  </si>
  <si>
    <t>ТКД 6</t>
  </si>
  <si>
    <t>ТКД 7</t>
  </si>
  <si>
    <t>ТКД 8</t>
  </si>
  <si>
    <t>ТКД 9</t>
  </si>
  <si>
    <t>ТКД 10</t>
  </si>
  <si>
    <t>ТКД 12</t>
  </si>
  <si>
    <t>800х1900</t>
  </si>
  <si>
    <t>Вес, кг 
без колес</t>
  </si>
  <si>
    <r>
      <t>˅</t>
    </r>
    <r>
      <rPr>
        <b/>
        <sz val="8"/>
        <rFont val="Arial"/>
        <family val="2"/>
        <charset val="204"/>
      </rPr>
      <t xml:space="preserve"> без колес</t>
    </r>
  </si>
  <si>
    <t>ФОТО ИЗДЕЛИЯ</t>
  </si>
  <si>
    <t>ТБ 1</t>
  </si>
  <si>
    <t>Тележка платформенная со съемными трубчатыми бортами. Каркас платформы изготавливается из трубы 30х20 мм., настил метал. лист 1,0мм., съемный борт изготовлен из трубы 20х20 мм., заполнение борта труба профильная труба 20х20мм, шаг от 135 до 245 мм. в зависимости от типоразмера тележки  Ручка труба O 25 мм. заполнение 20х20мм. Изгиб ручки 131мм, высота 720мм</t>
  </si>
  <si>
    <t>ТБ 2</t>
  </si>
  <si>
    <t>ТБ 3</t>
  </si>
  <si>
    <t>ТБ 4</t>
  </si>
  <si>
    <t>ТБ 5</t>
  </si>
  <si>
    <t>ТБ 6</t>
  </si>
  <si>
    <t>ТБ 7</t>
  </si>
  <si>
    <t>ТБ 8</t>
  </si>
  <si>
    <t>ТБ 9</t>
  </si>
  <si>
    <t>ТС 1</t>
  </si>
  <si>
    <t>Тележка платформенная со съемными сетчатыми бортами. Каркас платформы изготавливается из профильной трубы 30x20 мм, настил метал. листа 1,0 мм. Борта (h500мм) изготовлены из профильной трубы 20х20мм, ручки и трубы Ø 25 мм, заполнение бортов и ручек сетка с ячейкой 50х100х3,0мм. Изгиб ручки 131мм, высота 720мм.</t>
  </si>
  <si>
    <t>ТС 2</t>
  </si>
  <si>
    <t>ТС 3</t>
  </si>
  <si>
    <t>ТС 4</t>
  </si>
  <si>
    <t>ТС 5</t>
  </si>
  <si>
    <t>ТС 6</t>
  </si>
  <si>
    <t>ТС 7</t>
  </si>
  <si>
    <t>ТС 8</t>
  </si>
  <si>
    <t>ТС 9</t>
  </si>
  <si>
    <t>ТПР 1</t>
  </si>
  <si>
    <r>
      <t xml:space="preserve">Тележка платформенная с противоскользящим резиновым покрытием, каркас изготавливается из трубы круглого сечения 30 мм., настил метал. лист толщиной 1 мм с </t>
    </r>
    <r>
      <rPr>
        <b/>
        <sz val="8"/>
        <rFont val="Arial"/>
        <family val="2"/>
        <charset val="204"/>
      </rPr>
      <t>наклеенной резиной черного цвета.</t>
    </r>
    <r>
      <rPr>
        <sz val="8"/>
        <rFont val="Arial"/>
        <family val="2"/>
        <charset val="204"/>
      </rPr>
      <t xml:space="preserve"> Ручка - труба круглого сечения 30мм., заполнение труба круглая 25мм.  </t>
    </r>
  </si>
  <si>
    <t>ТПР 2</t>
  </si>
  <si>
    <t>ТПР 3</t>
  </si>
  <si>
    <t>ТПР 4</t>
  </si>
  <si>
    <t>ТПР 5</t>
  </si>
  <si>
    <t>ТПР 6</t>
  </si>
  <si>
    <t>ТПР 7</t>
  </si>
  <si>
    <t>ТПР 8</t>
  </si>
  <si>
    <t>ТПР 9</t>
  </si>
  <si>
    <t>ТПР 10</t>
  </si>
  <si>
    <t>ТПРН 1</t>
  </si>
  <si>
    <r>
      <t xml:space="preserve">Тележка платформенная с противоскользящим резиновым покрытием, каркас изготавливается из трубы круглого сечения 30 мм., настил метал. лист толщиной 1 мм с нанесенным на него латексным покрытием </t>
    </r>
    <r>
      <rPr>
        <b/>
        <sz val="8"/>
        <rFont val="Arial"/>
        <family val="2"/>
        <charset val="204"/>
      </rPr>
      <t>(жидкая резина) 0,25мм</t>
    </r>
    <r>
      <rPr>
        <sz val="8"/>
        <rFont val="Arial"/>
        <family val="2"/>
        <charset val="204"/>
      </rPr>
      <t xml:space="preserve">. Ручка - труба круглого сечения 30мм., заполнение труба круглая 25мм.  </t>
    </r>
  </si>
  <si>
    <t>ТПРН 2</t>
  </si>
  <si>
    <t>ТПРН 3</t>
  </si>
  <si>
    <t>ТПРН 4</t>
  </si>
  <si>
    <t>ТПРН 5</t>
  </si>
  <si>
    <t>ТПРН 6</t>
  </si>
  <si>
    <t>ТПРН 7</t>
  </si>
  <si>
    <t>ТПРН 8</t>
  </si>
  <si>
    <t>ТПРН 9</t>
  </si>
  <si>
    <t>ТПРН 10</t>
  </si>
  <si>
    <t>Б 1</t>
  </si>
  <si>
    <t>512х790</t>
  </si>
  <si>
    <t>Съемный, быстро устанавливаемый борт, служит для надежной фиксации груза, высота 150 мм. Предотвращает скатывание и падение груза с платформы тележки.</t>
  </si>
  <si>
    <t>Б 2</t>
  </si>
  <si>
    <t>612х890</t>
  </si>
  <si>
    <t>Б 3</t>
  </si>
  <si>
    <t>612х990</t>
  </si>
  <si>
    <t>Б 4</t>
  </si>
  <si>
    <t>612х1190</t>
  </si>
  <si>
    <t>Б 5</t>
  </si>
  <si>
    <t>712х1190</t>
  </si>
  <si>
    <t>Б 6</t>
  </si>
  <si>
    <t>812х1190</t>
  </si>
  <si>
    <t>Б 7</t>
  </si>
  <si>
    <t>812х1390</t>
  </si>
  <si>
    <t>Б 8</t>
  </si>
  <si>
    <t>712х990</t>
  </si>
  <si>
    <t>Б 9</t>
  </si>
  <si>
    <t>512х990</t>
  </si>
  <si>
    <t>Б 10</t>
  </si>
  <si>
    <t>812х1790</t>
  </si>
  <si>
    <t>трубка 12мм</t>
  </si>
  <si>
    <t>Тележки размерами: 1,2,3,8 и 9 комплектуются метизами М8. Тележки размерами: 4,5,6,7 и 10 комплектуются метизами М10.</t>
  </si>
  <si>
    <t>Наименование колес для комплектации тележек</t>
  </si>
  <si>
    <t>ЦЕНЫ УТОЧНЯЙТЕ НА ДЕНЬ ПОКУПКИ</t>
  </si>
  <si>
    <t>Ø125 метизы М 8</t>
  </si>
  <si>
    <t>Ø160  метизы М 10</t>
  </si>
  <si>
    <t>Ø200 метизы М 10</t>
  </si>
  <si>
    <t>Ø266 пневмо метизы М 10</t>
  </si>
  <si>
    <t>Комплект поставки: 
поворотное - 2 шт. + неповоротное - 2 шт.</t>
  </si>
  <si>
    <t>Одно поворотное колесо для модели "Приставка-удлинитель для ДЛ"</t>
  </si>
  <si>
    <t>Грузоподъемность оборудования, зависит от типа и диаметра установленных колес:</t>
  </si>
  <si>
    <t>Грузоподъемность оборудования.  Кг.</t>
  </si>
  <si>
    <t>Диаметр колес, мм (промышленная серия)</t>
  </si>
  <si>
    <t>Ø125</t>
  </si>
  <si>
    <t>Ø160</t>
  </si>
  <si>
    <t>Ø200</t>
  </si>
  <si>
    <t xml:space="preserve">ДЛ </t>
  </si>
  <si>
    <t>450х1380</t>
  </si>
  <si>
    <r>
      <t xml:space="preserve">Тележка  для  длинномерных грузов. Платформа -  настил  лист 1.0 мм. Борт и ручка - труба </t>
    </r>
    <r>
      <rPr>
        <sz val="8"/>
        <rFont val="Calibri"/>
        <family val="2"/>
        <charset val="204"/>
      </rPr>
      <t>ø</t>
    </r>
    <r>
      <rPr>
        <sz val="8"/>
        <rFont val="Arial"/>
        <family val="2"/>
        <charset val="204"/>
      </rPr>
      <t xml:space="preserve"> 25 мм и наполнение борта  труба 15х15 мм, у ручки заполнения нет. Высота борта 500мм, шаг 119,5мм</t>
    </r>
  </si>
  <si>
    <t>Приставка для ДЛ</t>
  </si>
  <si>
    <t>400х700</t>
  </si>
  <si>
    <t>Дополнительный элемент, позволяющий увеличить общую длину до 2000 мм. Комплектуется одним поворотным колесом.</t>
  </si>
  <si>
    <t>Скейт</t>
  </si>
  <si>
    <t>420х620</t>
  </si>
  <si>
    <r>
      <t>Тележка из металла 3,0мм, контур вырезан на установки плазменной резки. Покраска порошковая.  Установка колес только Ø125 мм. г/п 300кг. Дополнительно: Ручка крючок</t>
    </r>
    <r>
      <rPr>
        <b/>
        <sz val="8"/>
        <rFont val="Arial"/>
        <family val="2"/>
        <charset val="204"/>
      </rPr>
      <t>.</t>
    </r>
  </si>
  <si>
    <t>ТПЕ</t>
  </si>
  <si>
    <t>Длина грузовой площадки - 1220мм, ширина - 820 мм. Г/п - 450 кг. Покрытие порошковое. Дополнительно: ручка крючок</t>
  </si>
  <si>
    <t>ТПС</t>
  </si>
  <si>
    <t>750х1235х820</t>
  </si>
  <si>
    <t>Специализированная тележка для сбора стружки и СОЖ, без крана, 750х1070х820мм. Тележка изготовлена из профильных труб квадратного и прямоугольного сечения и горячекатаного листа. Тележка имеет универсальную площадку для установки колесных опор. г/п 150кг, объём 0,4м3. Цвет — синий, RAL 5002.</t>
  </si>
  <si>
    <t>ТС П</t>
  </si>
  <si>
    <t xml:space="preserve">Тележка сетчатая с фиксированным положением установки перегородки. В комплект входит: платформа, собранный на заводе блок ограждения (ручка, борта), перегородка (в стандартной комплектации - 1 шт.), пружинные кронштейны, комплект метизов, для установки платформенных колес. Цвет — синий, RAL 5002. Возможно установки до 4 перегородок.
</t>
  </si>
  <si>
    <t>Быстросъемная перегородка к ТС П</t>
  </si>
  <si>
    <t>500х750</t>
  </si>
  <si>
    <t>Быстросъемная перегородка 500х750мм к ТС 7 (800х1400) сетка 50х100х3,8мм.</t>
  </si>
  <si>
    <t>Тележки размерами: 1,2,3 и 9 комплектуются метизами М8. Тележки размерами: 4,5,6,7,8 и 10 комплектуются метизами М10.</t>
  </si>
  <si>
    <t>Наименование</t>
  </si>
  <si>
    <t>СТ 1</t>
  </si>
  <si>
    <t xml:space="preserve">Сервисная тележка. Г/п тележки рассчитывается  50 кг. на полку (высота бортика 30 мм), Полки регулируются по высоте. Высота тележки 850мм без учета колес, между платформой и верхней полком высота 700мм. В комплекте: основание, 2 ручки, 2 полки, метизы.
</t>
  </si>
  <si>
    <t>СТ 2</t>
  </si>
  <si>
    <t>СТ 3</t>
  </si>
  <si>
    <t>СТ 5</t>
  </si>
  <si>
    <t>СТБ 1</t>
  </si>
  <si>
    <t>Сервисная тележка с боковой ручкой. Г/п тележки рассчитывается из расчета 50 кг. на полку (высота бортика 30 мм), Полки регулируются по высоте. Высота тележки 850мм без учета колес. В комплекте: основание, 2 ручки, 2 полки, метизы.</t>
  </si>
  <si>
    <t>СТБ 2</t>
  </si>
  <si>
    <t>СТБ 3</t>
  </si>
  <si>
    <t>СТБ 5</t>
  </si>
  <si>
    <t>ПБ 1</t>
  </si>
  <si>
    <t>Дополнительная полка для Сервисных телег. Борт 30мм, изготовлена из листа 1мм, г/п - 50 кг</t>
  </si>
  <si>
    <t>ПБ 2</t>
  </si>
  <si>
    <t>ПБ 3</t>
  </si>
  <si>
    <t>ПБ 5</t>
  </si>
  <si>
    <t>ТЯ 1</t>
  </si>
  <si>
    <t>Тележка многоярусная, платформенная с двумя ручками (база), для установки до 3-х полок. В комплекте: основание, 2 ручки, метизы. Высота ручки с платиком 848мм</t>
  </si>
  <si>
    <t>В комплекте полный набор метизов для сборки изделия и установки колес. Конструкция полностью разборная. Покраска - порошковая. Упаковка - картон + стрейч пленка.</t>
  </si>
  <si>
    <t>ТЯ 2</t>
  </si>
  <si>
    <t>ТЯ 3</t>
  </si>
  <si>
    <t>ТЯ 4</t>
  </si>
  <si>
    <t>ТЯ 5</t>
  </si>
  <si>
    <t>ТЯ 6</t>
  </si>
  <si>
    <t>ТЯ 7</t>
  </si>
  <si>
    <t>ТЯ 8</t>
  </si>
  <si>
    <t>ПП 1</t>
  </si>
  <si>
    <t>Полка "плоская" для установки на тележку ТЯ. Изготовленна из листового металла толщиной 1,2 мм., с дополнительными ребрами жесткости. г/п 120 кг</t>
  </si>
  <si>
    <t>ПП 2</t>
  </si>
  <si>
    <t>ПП 3</t>
  </si>
  <si>
    <t>ПП 4</t>
  </si>
  <si>
    <t>ПП 5</t>
  </si>
  <si>
    <t>ПП 6</t>
  </si>
  <si>
    <t>ПП 7</t>
  </si>
  <si>
    <t>ПП 8</t>
  </si>
  <si>
    <t>Полка "бортовая" для установки на ТЯ. Высота бортика 30 мм. Изготовленна из листового металла толщиной 1,2 мм., с дополнительными ребрами жесткости. г/п 120 кг</t>
  </si>
  <si>
    <t>ПБ 4</t>
  </si>
  <si>
    <t>ПБ 6</t>
  </si>
  <si>
    <t>ПБ 7</t>
  </si>
  <si>
    <t>ПБ 8</t>
  </si>
  <si>
    <t>Стоимость комплекта колес для СТ и СТБ. Уточняйте на день покупки.</t>
  </si>
  <si>
    <t>В комплект поставки входит четыре поворотных колеса с болтовым креплением</t>
  </si>
  <si>
    <t>ТПСР 1 ФЛ</t>
  </si>
  <si>
    <r>
      <t xml:space="preserve">Складывание ручки - нажатие </t>
    </r>
    <r>
      <rPr>
        <b/>
        <sz val="8"/>
        <rFont val="Arial"/>
        <family val="2"/>
        <charset val="204"/>
      </rPr>
      <t>ПЕДАЛИ</t>
    </r>
    <r>
      <rPr>
        <sz val="8"/>
        <rFont val="Arial"/>
        <family val="2"/>
        <charset val="204"/>
      </rPr>
      <t>. Каркас - сочетание круглой и профильной трубы. Заполнение складной ручки: размеры 1 - труба  Ø25 мм., размеры  2, 3, 5 - труба -  Ø30 мм. Настил -фанера ламинированная</t>
    </r>
  </si>
  <si>
    <t>ТПСР 2 ФЛ</t>
  </si>
  <si>
    <t>ТПСР 3 ФЛ</t>
  </si>
  <si>
    <t>ТПСР 5 ФЛ</t>
  </si>
  <si>
    <t>ТПСР 1 ФЛЗ</t>
  </si>
  <si>
    <r>
      <t xml:space="preserve">Складывание ручки - </t>
    </r>
    <r>
      <rPr>
        <b/>
        <sz val="8"/>
        <rFont val="Arial"/>
        <family val="2"/>
        <charset val="204"/>
      </rPr>
      <t xml:space="preserve">ЗАЦЕП. </t>
    </r>
    <r>
      <rPr>
        <sz val="8"/>
        <rFont val="Arial"/>
        <family val="2"/>
        <charset val="204"/>
      </rPr>
      <t xml:space="preserve"> Каркас - сочетание круглой и профильной трубы. Заполнение складной ручки: размеры 1 - труба  Ø25 мм., размеры  2, 3, 5 - труба -  Ø30 мм. Настил -фанера ламинированная</t>
    </r>
  </si>
  <si>
    <t>ТПСР 2 ФЛЗ</t>
  </si>
  <si>
    <t>ТПСР 3 ФЛЗ</t>
  </si>
  <si>
    <t>ТПСР 5 ФЛЗ</t>
  </si>
  <si>
    <t>ТПСР 1 М</t>
  </si>
  <si>
    <r>
      <t xml:space="preserve">Складывание ручки - нажатие </t>
    </r>
    <r>
      <rPr>
        <b/>
        <sz val="8"/>
        <rFont val="Arial"/>
        <family val="2"/>
        <charset val="204"/>
      </rPr>
      <t>ПЕДАЛИ.</t>
    </r>
    <r>
      <rPr>
        <sz val="8"/>
        <rFont val="Arial"/>
        <family val="2"/>
        <charset val="204"/>
      </rPr>
      <t xml:space="preserve"> Каркас - сочетание круглой и профильной трубы. Заполнение складной ручки: размеры 1 - труба  Ø25 мм., размеры  2, 3, 5 - труба -  Ø30 мм. Настил -металлический лист</t>
    </r>
  </si>
  <si>
    <t>ТПСР 2 М</t>
  </si>
  <si>
    <t>ТПСР 3 М</t>
  </si>
  <si>
    <t xml:space="preserve">ТПСР 5 М </t>
  </si>
  <si>
    <t>ТПСР 1 МЗ</t>
  </si>
  <si>
    <r>
      <t>Складывание ручки -</t>
    </r>
    <r>
      <rPr>
        <b/>
        <sz val="8"/>
        <rFont val="Arial"/>
        <family val="2"/>
        <charset val="204"/>
      </rPr>
      <t xml:space="preserve"> ЗАЦЕП</t>
    </r>
    <r>
      <rPr>
        <sz val="8"/>
        <rFont val="Arial"/>
        <family val="2"/>
        <charset val="204"/>
      </rPr>
      <t>.  Каркас - сочетание круглой и профильной трубы. Заполнение складной ручки: размеры 1 - труба  Ø25 мм., размеры  2, 3, 5 - труба -  Ø30 мм.Настил -металлический лист</t>
    </r>
  </si>
  <si>
    <t>ТПСР 2 МЗ</t>
  </si>
  <si>
    <t>ТПСР 3 МЗ</t>
  </si>
  <si>
    <t>ТПСР 4 МЗ</t>
  </si>
  <si>
    <t>ТПСР 5 МЗ</t>
  </si>
  <si>
    <t>ТФЛ 1</t>
  </si>
  <si>
    <t>ТФЛ (тележка с заполнением фанерой ламинированной) в качестве базового элемента используется 
платформа с 4-мя приёмными  стаканами и ручка. Можно скомплектовать дополнительной ручкой и бортами. В качестве наполнения платформы и ручки, использована фанера ламинированная.</t>
  </si>
  <si>
    <t>ТФЛ 2</t>
  </si>
  <si>
    <t>ТФЛ 3</t>
  </si>
  <si>
    <t>ТФЛ 5</t>
  </si>
  <si>
    <t>Ручка  ФЛ 500</t>
  </si>
  <si>
    <t>500х700</t>
  </si>
  <si>
    <t>Ручка ФЛ 600</t>
  </si>
  <si>
    <t>600х700</t>
  </si>
  <si>
    <t>Ручка ФЛ 700</t>
  </si>
  <si>
    <t>700х700</t>
  </si>
  <si>
    <t>Борт ФЛ 800</t>
  </si>
  <si>
    <t>735х530</t>
  </si>
  <si>
    <t>Борт ФЛ 900</t>
  </si>
  <si>
    <t>835х530</t>
  </si>
  <si>
    <t>Борт ФЛ 1000</t>
  </si>
  <si>
    <t>935х530</t>
  </si>
  <si>
    <t>Борт ФЛ 1200</t>
  </si>
  <si>
    <t>1135х530</t>
  </si>
  <si>
    <t>ТСРС 1</t>
  </si>
  <si>
    <r>
      <t xml:space="preserve">Тележка платформенная со съмными сетчатыми бортами и складываемыми ручками - </t>
    </r>
    <r>
      <rPr>
        <b/>
        <sz val="9"/>
        <rFont val="Arial"/>
        <family val="2"/>
        <charset val="204"/>
      </rPr>
      <t>ЗАЦЕП</t>
    </r>
    <r>
      <rPr>
        <sz val="9"/>
        <rFont val="Arial"/>
        <family val="2"/>
        <charset val="204"/>
      </rPr>
      <t xml:space="preserve">. Каркас платформы и бортов - профильная труба. Заполнение бортов - металлическая сетка 50*100*4 мм. Настил - металлический лист.   </t>
    </r>
  </si>
  <si>
    <t>ТСРС 2</t>
  </si>
  <si>
    <t>ТСРС 3</t>
  </si>
  <si>
    <t>ТСРС 5</t>
  </si>
  <si>
    <t xml:space="preserve"> ЦЕНА (УТОЧНЯЙТЕ НА ДЕНЬ ПОКУПКИ)</t>
  </si>
  <si>
    <t>Объем, без колес</t>
  </si>
  <si>
    <t>КГ 150</t>
  </si>
  <si>
    <r>
      <t xml:space="preserve">Г/п - 150 кг. Н-1350 мм. Платформа 255*290*3,0 мм. </t>
    </r>
    <r>
      <rPr>
        <b/>
        <sz val="9"/>
        <rFont val="Arial"/>
        <family val="2"/>
        <charset val="204"/>
      </rPr>
      <t>Опция</t>
    </r>
    <r>
      <rPr>
        <sz val="9"/>
        <rFont val="Arial"/>
        <family val="2"/>
        <charset val="204"/>
      </rPr>
      <t xml:space="preserve"> - Комплектуется колесами </t>
    </r>
    <r>
      <rPr>
        <sz val="9"/>
        <rFont val="Arial Cyr"/>
        <family val="2"/>
        <charset val="204"/>
      </rPr>
      <t>Ø</t>
    </r>
    <r>
      <rPr>
        <sz val="9"/>
        <rFont val="Arial"/>
        <family val="2"/>
        <charset val="204"/>
      </rPr>
      <t xml:space="preserve"> 200 мм. Покраска - порошковая.</t>
    </r>
  </si>
  <si>
    <t>КГ 150 П</t>
  </si>
  <si>
    <r>
      <t xml:space="preserve">С дополнительной откидной полкой 235х470мм. Г/п 150 кг. Н-1350 мм. Комплектация колесами </t>
    </r>
    <r>
      <rPr>
        <sz val="9"/>
        <rFont val="Arial Cyr"/>
        <family val="2"/>
        <charset val="204"/>
      </rPr>
      <t>Ø</t>
    </r>
    <r>
      <rPr>
        <sz val="9"/>
        <rFont val="Arial"/>
        <family val="2"/>
        <charset val="204"/>
      </rPr>
      <t xml:space="preserve"> 200 мм. Покраска - порошковая. </t>
    </r>
  </si>
  <si>
    <t>КГ 170</t>
  </si>
  <si>
    <t>Облегченная, универсальная тележка г/п 170кг. Имеет неширокую площадку: длина – 295 мм. ширина  – 203 мм. Высота тележки 1180мм. Устанавливаются колеса Ф250 мм. литые или пневматические.</t>
  </si>
  <si>
    <t>КГР 200</t>
  </si>
  <si>
    <r>
      <t xml:space="preserve">Универсальная грузовая тележка с ручками. Имеет </t>
    </r>
    <r>
      <rPr>
        <b/>
        <sz val="9"/>
        <rFont val="Arial"/>
        <family val="2"/>
        <charset val="204"/>
      </rPr>
      <t>широкую площадку</t>
    </r>
    <r>
      <rPr>
        <sz val="9"/>
        <rFont val="Arial"/>
        <family val="2"/>
        <charset val="204"/>
      </rPr>
      <t xml:space="preserve">: 247 х 500 мм. Высота тележки 1230мм. Г/п – 200 кг. </t>
    </r>
    <r>
      <rPr>
        <b/>
        <sz val="9"/>
        <rFont val="Arial"/>
        <family val="2"/>
        <charset val="204"/>
      </rPr>
      <t>Опция</t>
    </r>
    <r>
      <rPr>
        <sz val="9"/>
        <rFont val="Arial"/>
        <family val="2"/>
        <charset val="204"/>
      </rPr>
      <t xml:space="preserve"> - Комплектуется колесами d 200 мм. </t>
    </r>
  </si>
  <si>
    <t>КГ 200</t>
  </si>
  <si>
    <r>
      <t xml:space="preserve">Тележка грузовая. Высота 1230мм, Г/п 200 кг. Толщина площадки 3,0мм. Универсальное крепление колес. Опция - Комплектуется колесами </t>
    </r>
    <r>
      <rPr>
        <sz val="11"/>
        <rFont val="Calibri"/>
        <family val="2"/>
        <charset val="204"/>
      </rPr>
      <t>ø</t>
    </r>
    <r>
      <rPr>
        <sz val="10"/>
        <rFont val="Arial"/>
        <family val="2"/>
        <charset val="204"/>
      </rPr>
      <t>250мм</t>
    </r>
  </si>
  <si>
    <t>КГМ 200</t>
  </si>
  <si>
    <r>
      <t xml:space="preserve">Г/п 150 кг. Н-1000 мм. Откидная платформа 440*220*3,0 мм. Опция - Комплектуется колесами </t>
    </r>
    <r>
      <rPr>
        <sz val="9"/>
        <rFont val="Calibri"/>
        <family val="2"/>
        <charset val="204"/>
      </rPr>
      <t>Ø</t>
    </r>
    <r>
      <rPr>
        <sz val="9"/>
        <rFont val="Arial"/>
        <family val="2"/>
        <charset val="204"/>
      </rPr>
      <t xml:space="preserve"> 200 мм, и Ø250 литая резина. </t>
    </r>
  </si>
  <si>
    <t>КГ 250</t>
  </si>
  <si>
    <r>
      <t xml:space="preserve">Г/п 250 кг. Н-1235 мм. Ширина 630мм. Платформа 410*220*3,0 мм. Возможность перемещения за две крайние резиновые и за центральную ручку(и). Платформа усилена ребрами жесткости.Опция - Установка колес </t>
    </r>
    <r>
      <rPr>
        <sz val="9"/>
        <rFont val="Calibri"/>
        <family val="2"/>
        <charset val="204"/>
      </rPr>
      <t>Ø</t>
    </r>
    <r>
      <rPr>
        <sz val="9"/>
        <rFont val="Arial"/>
        <family val="2"/>
        <charset val="204"/>
      </rPr>
      <t xml:space="preserve">250 мм. </t>
    </r>
  </si>
  <si>
    <t>КГ 250 П</t>
  </si>
  <si>
    <t xml:space="preserve">Тележка для перевозки грузов г/п до 250 кг. Дополнительная откидная полка 600*345 мм. Возможность перемещения за две крайние резиновые и за центральную ручку(и). Площадка для грузов усилена ребрами жесткости. Опция - Комплектуется колесами Ø250 мм. </t>
  </si>
  <si>
    <t>Ширина по оси 515мм</t>
  </si>
  <si>
    <t>КГ 350</t>
  </si>
  <si>
    <r>
      <t xml:space="preserve">Г/п 350 кг. Н-1375 мм. Платформа 400*220 мм. Возможность перемещения за две крайние резиновые ручки. Площадка для грузов усиленна ребрами жесткости. Опция - Комплектуется колесами </t>
    </r>
    <r>
      <rPr>
        <sz val="9"/>
        <rFont val="Calibri"/>
        <family val="2"/>
        <charset val="204"/>
      </rPr>
      <t>Ø</t>
    </r>
    <r>
      <rPr>
        <sz val="9"/>
        <rFont val="Arial"/>
        <family val="2"/>
        <charset val="204"/>
      </rPr>
      <t>250 мм.</t>
    </r>
  </si>
  <si>
    <t>КГУ 300</t>
  </si>
  <si>
    <r>
      <t>Г/п 300 кг. Платформа 600*300 мм. Н-1220 мм. Возможность перемещения за две крайние резиновые и за две центральные ручки. Комплектуется колесами Ø250 мм (</t>
    </r>
    <r>
      <rPr>
        <b/>
        <sz val="9"/>
        <rFont val="Arial"/>
        <family val="2"/>
        <charset val="204"/>
      </rPr>
      <t>Литая резина чугунный обод</t>
    </r>
    <r>
      <rPr>
        <sz val="9"/>
        <rFont val="Arial"/>
        <family val="2"/>
        <charset val="204"/>
      </rPr>
      <t>).</t>
    </r>
  </si>
  <si>
    <t>КГЛ 170</t>
  </si>
  <si>
    <t xml:space="preserve">Тележка для перевозки грузов по лестницам. Длина грузовой площадки – 295 мм, ширина - 203, высота – 1180 мм, распределенная г/п – 170 кг, Комплектуется колесами:  блок лестничный Ø160 мм. </t>
  </si>
  <si>
    <t>КГЛ 200</t>
  </si>
  <si>
    <t xml:space="preserve">Тележка  для перевозки грузов по лестницам.  Длина грузовой площадки – 250 мм, ширина - 395, высота – 1350 мм, распределенная г/п – 200 кг, Комплектуется колесами:  блок лестничный Ø160 мм. </t>
  </si>
  <si>
    <t>ТГУ 200</t>
  </si>
  <si>
    <r>
      <t>Тележка-трансформер, грузовая универсальная. Три фиксированных положения. Вертикально. С наклоном на угол 45</t>
    </r>
    <r>
      <rPr>
        <sz val="9"/>
        <rFont val="Calibri"/>
        <family val="2"/>
        <charset val="204"/>
      </rPr>
      <t>° г</t>
    </r>
    <r>
      <rPr>
        <sz val="9"/>
        <rFont val="Arial"/>
        <family val="2"/>
        <charset val="204"/>
      </rPr>
      <t xml:space="preserve">/п 200 кг.  В горизонтальном положении г/п 100кг. Комплектуется колесами </t>
    </r>
    <r>
      <rPr>
        <sz val="9"/>
        <rFont val="Calibri"/>
        <family val="2"/>
        <charset val="204"/>
      </rPr>
      <t>Ø</t>
    </r>
    <r>
      <rPr>
        <sz val="9"/>
        <rFont val="Arial"/>
        <family val="2"/>
        <charset val="204"/>
      </rPr>
      <t xml:space="preserve">250 мм. и доп. опорные колеса </t>
    </r>
    <r>
      <rPr>
        <sz val="9"/>
        <rFont val="Calibri"/>
        <family val="2"/>
        <charset val="204"/>
      </rPr>
      <t>Ø</t>
    </r>
    <r>
      <rPr>
        <sz val="9"/>
        <rFont val="Arial"/>
        <family val="2"/>
        <charset val="204"/>
      </rPr>
      <t xml:space="preserve">125 мм. </t>
    </r>
  </si>
  <si>
    <t>Полка к ТГУ 200</t>
  </si>
  <si>
    <t>Откидная полка 350Х540мм, для комплектации ТГУ 200. RAL 3020.</t>
  </si>
  <si>
    <t>ТГУ 300</t>
  </si>
  <si>
    <r>
      <t>Тележка-трансформер, грузовая универсальная. Три фиксированных положения. Вертикально. С наклоном на угол 45</t>
    </r>
    <r>
      <rPr>
        <sz val="9"/>
        <rFont val="Calibri"/>
        <family val="2"/>
        <charset val="204"/>
      </rPr>
      <t>°</t>
    </r>
    <r>
      <rPr>
        <sz val="9"/>
        <rFont val="Arial"/>
        <family val="2"/>
        <charset val="204"/>
      </rPr>
      <t xml:space="preserve"> г/п 300 кг.   В горизонтальном положении г/п 100кг. Комплектуется колесами </t>
    </r>
    <r>
      <rPr>
        <sz val="9"/>
        <rFont val="Calibri"/>
        <family val="2"/>
        <charset val="204"/>
      </rPr>
      <t>Ø</t>
    </r>
    <r>
      <rPr>
        <sz val="9"/>
        <rFont val="Arial"/>
        <family val="2"/>
        <charset val="204"/>
      </rPr>
      <t xml:space="preserve">250 мм. и доп. опорные колеса </t>
    </r>
    <r>
      <rPr>
        <sz val="9"/>
        <rFont val="Calibri"/>
        <family val="2"/>
        <charset val="204"/>
      </rPr>
      <t>Ø</t>
    </r>
    <r>
      <rPr>
        <sz val="9"/>
        <rFont val="Arial"/>
        <family val="2"/>
        <charset val="204"/>
      </rPr>
      <t xml:space="preserve">125 мм. </t>
    </r>
  </si>
  <si>
    <t>Полка к ТГУ 300</t>
  </si>
  <si>
    <t>Откидная полка 450х540мм, для комплектации ТГУ 300. RAL 3020</t>
  </si>
  <si>
    <t>НТ 1805</t>
  </si>
  <si>
    <t xml:space="preserve">Тележка грузовая универсальная. Г/п 150 кг. Основные габаритные размеры:  высота: 1357 мм.  ширина грузовой площадки: 365 мм.  длина грузовой площадки: 205 мм. Диаметр ложмента 300мм. Универсальное крепление колес. Комплектуется колесами d250мм,  Блок лестничных колес ø160мм.
</t>
  </si>
  <si>
    <t>НТТ 1823</t>
  </si>
  <si>
    <t>Грузовая двухколесная тележка. г/п 300кг. Основные габаритные размеры:  высота 1260 мм, ширина по оси 595 мм, ширина лопаты 410 мм, длина лопаты 281 мм,  длина откидной платформы 600мм,  ширина откидной платформы 335мм.
На универсальную ось тележки, возможна установка, как пневматических колес диаметром 250 мм, так и литых.</t>
  </si>
  <si>
    <r>
      <t xml:space="preserve">КЕГА 3 </t>
    </r>
    <r>
      <rPr>
        <sz val="10"/>
        <rFont val="Arial"/>
        <family val="2"/>
        <charset val="204"/>
      </rPr>
      <t>601х281х1152   с колесами габариты 601х383х1152</t>
    </r>
  </si>
  <si>
    <r>
      <t xml:space="preserve">Тележка для транспортировки пивных кег (Euro Size: ф 408, 395 мм). Опорная площадка с ребрами жесткости, наличие удобного плавающего (скользящего)* зацепа с ручкой, позволяющего зафиксировать кегу сверху. Диаметр кег от 395 до 408мм, возможность установить 3 кеги, подходит для перевозки пропанового баллона. Универсальная ось позволяет устанавливать литые и пневматические колеса </t>
    </r>
    <r>
      <rPr>
        <b/>
        <sz val="9"/>
        <rFont val="Arial"/>
        <family val="2"/>
        <charset val="204"/>
      </rPr>
      <t>ф 250 мм</t>
    </r>
    <r>
      <rPr>
        <sz val="9"/>
        <rFont val="Arial"/>
        <family val="2"/>
        <charset val="204"/>
      </rPr>
      <t xml:space="preserve">. . г/п 130 кг.
</t>
    </r>
  </si>
  <si>
    <t>ВД 4</t>
  </si>
  <si>
    <r>
      <t xml:space="preserve">Тележка для перевозки четырех 19-ти литровых баллонов с питьевой водой. Опция: Комплектуется колесами </t>
    </r>
    <r>
      <rPr>
        <sz val="9"/>
        <rFont val="Calibri"/>
        <family val="2"/>
        <charset val="204"/>
      </rPr>
      <t>Ø</t>
    </r>
    <r>
      <rPr>
        <sz val="9"/>
        <rFont val="Arial"/>
        <family val="2"/>
        <charset val="204"/>
      </rPr>
      <t xml:space="preserve">250 мм, Блок лестничных колес </t>
    </r>
    <r>
      <rPr>
        <sz val="9"/>
        <rFont val="Calibri"/>
        <family val="2"/>
        <charset val="204"/>
      </rPr>
      <t>ø</t>
    </r>
    <r>
      <rPr>
        <sz val="9"/>
        <rFont val="Arial"/>
        <family val="2"/>
        <charset val="204"/>
      </rPr>
      <t>160мм. Высота 1300мм. Г/п 95кг.</t>
    </r>
  </si>
  <si>
    <t>СЕРИЙНАЯ ПРОДУКЦИЯ.  "ДВУХКОЛЕСНЫЕ"</t>
  </si>
  <si>
    <t>ГБР 1 Цепь</t>
  </si>
  <si>
    <r>
      <t xml:space="preserve">Тележка для перевозки одного баллона (кислород, ацетилен, углекислота.) Фиксация баллона оцинкованной цепью. Высота 1200 мм. Площадка 274х225мм.  Резиновая ручка. Комплектуется колесами </t>
    </r>
    <r>
      <rPr>
        <sz val="8.5"/>
        <rFont val="Calibri"/>
        <family val="2"/>
        <charset val="204"/>
      </rPr>
      <t>Ø</t>
    </r>
    <r>
      <rPr>
        <sz val="8.5"/>
        <rFont val="Arial"/>
        <family val="2"/>
        <charset val="204"/>
      </rPr>
      <t>250 мм. Возможна установка лестничного блока 160мм Г/п 110кг.</t>
    </r>
  </si>
  <si>
    <t>ГБР 1 Ремень</t>
  </si>
  <si>
    <t>ГБ 1 Цепь</t>
  </si>
  <si>
    <t>Тележка для перевозки одного баллона. Высота 1422мм Площадка 290х140мм. (Кислород. Ацетилен. Углекислота.)  Комплектуется колесами колес Ø250 мм.  Возможна установка лестничного блока 160мм. г/п 110кг.</t>
  </si>
  <si>
    <t>ГБ 1 Ремень</t>
  </si>
  <si>
    <t>ГБ 2 Цепь</t>
  </si>
  <si>
    <t>Тележка для перевозки двух баллонов (кислород + ацетилен). Комплектуется колесами Ø250 мм. и доп. опорное колесо Ф160 мм. Г/п 220кг. Габариты упаковки: 754х325х1420мм.</t>
  </si>
  <si>
    <t>ГБ 2 Ремень</t>
  </si>
  <si>
    <t>КП 2 Цепь</t>
  </si>
  <si>
    <t>Тележка для перевозки двух баллонов.(ПРОПАН + КИСЛОРОД). Площадка 160х596мм. Комплектуется колесами Ø250 мм. и доп. опорное колесо Ф160 мм.Габариты упаковки: 780х245х1425мм. Г/п 220кг.</t>
  </si>
  <si>
    <t>КП 2 Ремень</t>
  </si>
  <si>
    <t>КП 2 У Цепь</t>
  </si>
  <si>
    <t>Тележка  для транспортировки двух баллонов (кислород, пропан) и газовых шлангов с аппаратурой. Г/п 300кг. Комплектуется пневмо колесами Ø350 мм</t>
  </si>
  <si>
    <t>КП 2 У Ремень</t>
  </si>
  <si>
    <t>ПР 1 Цепь</t>
  </si>
  <si>
    <t>Тележка для перевозки одного пропанового баллона. Площадка 165х325мм. Комплектуется  колесами Ø200 мм.  Возможна установка лестничного блока 160мм Г/п 100кг.</t>
  </si>
  <si>
    <t>ПР 1 Ремень</t>
  </si>
  <si>
    <t>КБ 1</t>
  </si>
  <si>
    <t>Тележка для перевозки металлических бочек. Крепление бочки, "плавающим" затвором. Комплектуется колесами Ø250 мм. и доп. опорное колесо Ф160 мм. Г/п 220кг.</t>
  </si>
  <si>
    <t>КБ 2 Цепь</t>
  </si>
  <si>
    <t>Тележка для перевозки бочек (металлические, пластиковые и т.д.).  Комплектуется колесами Ø250 мм. и доп. опорное колесо Ф160 мм. Размер площадки 555х178мм. Г/п 220кг.</t>
  </si>
  <si>
    <t xml:space="preserve">КБ 2 Ремень </t>
  </si>
  <si>
    <t>М 1</t>
  </si>
  <si>
    <t>Тележка универсальная, имеет возможность перевозить мелкие и крупные грузы, баллоны. Площадка 300х650мм. Комплектуется пневмо колесами Ø350 мм.  Г/п 350 кг.</t>
  </si>
  <si>
    <t>Тележка для шин 400х1400х1200</t>
  </si>
  <si>
    <t>Передвижной стеллаж для хранения автомобильных шин (колес). Габаритные размеры: 676х1553х1220мм, платформенное крепление колес. Г/п 320кг.</t>
  </si>
  <si>
    <t>Стоимость колес. Уточняйте на день покупки.</t>
  </si>
  <si>
    <t xml:space="preserve">Наим - ие </t>
  </si>
  <si>
    <t>Диаметр, мм</t>
  </si>
  <si>
    <t>Комплект поставки</t>
  </si>
  <si>
    <t xml:space="preserve">КГ 150, ПР 1, КГМ 200, КГР, </t>
  </si>
  <si>
    <t>2шт. пневмо</t>
  </si>
  <si>
    <t>2 шт. литое</t>
  </si>
  <si>
    <t>ГБ 2, КП 2, КБ 1, КБ 2</t>
  </si>
  <si>
    <t>250+160</t>
  </si>
  <si>
    <t>2 шт. литое+Ø160 поворотное литое Усиленное</t>
  </si>
  <si>
    <r>
      <t>2 шт. пневмо желтое+</t>
    </r>
    <r>
      <rPr>
        <sz val="9"/>
        <rFont val="Calibri"/>
        <family val="2"/>
        <charset val="204"/>
      </rPr>
      <t>Ø</t>
    </r>
    <r>
      <rPr>
        <sz val="9"/>
        <rFont val="Arial"/>
        <family val="2"/>
        <charset val="204"/>
      </rPr>
      <t>160 поворотное литое</t>
    </r>
  </si>
  <si>
    <t>КГ 170, КГ 250, КГ 250 П, КГ 350, 
ВД 4, ГБ 1, НТ 1805, ГБР, КГ 200, Кега 3</t>
  </si>
  <si>
    <t>2 шт. пневмо желтый обод</t>
  </si>
  <si>
    <t>2 шт. вспененный полиуретан</t>
  </si>
  <si>
    <t>2 шт. пневмо полиамидная ступица, подшипник скольжения</t>
  </si>
  <si>
    <t>КГЛ 170, КГЛ 200, ВД 4, НТ 1805, ГБР</t>
  </si>
  <si>
    <t>2 шт. блок из 3-х колес</t>
  </si>
  <si>
    <t>2 шт. литое с чугунным ободом</t>
  </si>
  <si>
    <t>М 1, КП 2 У</t>
  </si>
  <si>
    <t>2 шт. пневмо</t>
  </si>
  <si>
    <t>ТГУ 200, 300</t>
  </si>
  <si>
    <t>250+125</t>
  </si>
  <si>
    <t>2 шт. литое усиленное+2 шт. Ø125 болтовое</t>
  </si>
  <si>
    <t>2 шт. пневмо желтое+2 шт. Ø125 болтовое</t>
  </si>
  <si>
    <t>№ п/п</t>
  </si>
  <si>
    <t>ТПУ 5</t>
  </si>
  <si>
    <t>ТПУ 7</t>
  </si>
  <si>
    <t>ТПУ 10</t>
  </si>
  <si>
    <t>Описание</t>
  </si>
  <si>
    <t>Тележка платформенная, усиленная. Ручка и каркас платформы из профильной трубы 40х20 мм. Настил - металлический лист.      В комплекте полный набор метизов для сборки изделия и установки колес. Рекомендуется установка колес усиленной серии. Покраска - порошковая.  Г/п ТПУ 5, ТПУ 7 до 800 кг, ТПУ 10 до 700 кг при установке колес усиленной серии.</t>
  </si>
  <si>
    <t>ТПУД 5</t>
  </si>
  <si>
    <t>ТПУД 7</t>
  </si>
  <si>
    <t>ТПУД 10</t>
  </si>
  <si>
    <t>Тележка платформенная, усиленная с двумя ручками. Ручки и каркас платформы из профильной трубы 40х20 мм. Настил - металлический лист.  В комплекте полный набор метизов для сборки изделия и установки колес. Рекомендуется установка колес усиленной серии. Покраска - порошковая.  Г/п ТПДУ 5, ТПДУ 7 до 800 кг, ТПДУ 10 до 700 кг  при установке колес усиленной серии.</t>
  </si>
  <si>
    <t>ТТ 5</t>
  </si>
  <si>
    <t>ТТ 7</t>
  </si>
  <si>
    <t>ТТ 10</t>
  </si>
  <si>
    <t>Тележка усиленная каркасная.  Ручки и каркас платформы из профильной трубы 40х20 мм. Без настила. В комплекте полный набор метизов для сборки изделия и установки колес. Рекомендуется установка колес усиленной серии. Покраска - порошковая.  Г/п ТТ 5, ТТ 7 до 800 кг, ТТ 10 до 700 кг при установке колес усиленной серии.</t>
  </si>
  <si>
    <t>ТТД 5</t>
  </si>
  <si>
    <t>ТТД 7</t>
  </si>
  <si>
    <t>ТТД 10</t>
  </si>
  <si>
    <t>Тележка усиленная, каркасная с двумя ручками. Ручки и каркас платформы из профильной трубы 40х20 мм. Без настила. В комплекте полный набор метизов для сборки изделия и установки колес. Рекомендуется установка колес усиленной серии. Покраска - порошковая. Упаковка - пузырьковая пленка. Г/п ТТД 5, ТТД 7 до 800 кг, ТТД 10 до 700 кг при установке колес усиленной серии.</t>
  </si>
  <si>
    <t>№</t>
  </si>
  <si>
    <t>Фото</t>
  </si>
  <si>
    <t>Промышленные усиленная серия, платформенное крепление. Игольчатый подшипник. г/п 800кг</t>
  </si>
  <si>
    <t>Большегрузные чугунный обод, платформенное крепление. г/п 800кг</t>
  </si>
  <si>
    <t>ТПО 2</t>
  </si>
  <si>
    <t>Высота на колесах 380мм/ без колес 330мм</t>
  </si>
  <si>
    <t>ТПО 5</t>
  </si>
  <si>
    <t>ТПО 7</t>
  </si>
  <si>
    <t>Тележка платформенная, усиленная, с поворотной осью. Высота бортов 50 мм. Высота ручки от пола 1272мм. Конструкция предусматривает два положения установки платформы на каркас тележки: 1-борта вверх, 2-борта вниз (идеально плоская поверхность). Рекомендуется установка колес усиленной серии. Г/п зависит от установленных колес, на пневмо и литых колесах до 450кг, на литых с чугунным ободом 600 кг.</t>
  </si>
  <si>
    <t>ТПО О</t>
  </si>
  <si>
    <t>Тележка платформенная, облегченная, с поворотной осью. Задняя ось жестко фиксированная, а передняя снабжена поворотным механизмом, который позволяет осуществлять разворот на 45 градусов. Покрытие - фанера ламинированная. В комплект поставки входит комплект метизов для установки колес и транспортного водила. Высота ручки 1079мм. г/п 200кг</t>
  </si>
  <si>
    <t>ТПОБ 2 Т</t>
  </si>
  <si>
    <t>высота на колесах 630мм</t>
  </si>
  <si>
    <t>ТПОБ 5 Т</t>
  </si>
  <si>
    <t>ТПОБ 7 Т</t>
  </si>
  <si>
    <r>
      <t>Тележка платформенна  усиленная, с поворотной осью. Высота бортов 300 мм., заполнение</t>
    </r>
    <r>
      <rPr>
        <b/>
        <sz val="9"/>
        <rFont val="Arial"/>
        <family val="2"/>
        <charset val="204"/>
      </rPr>
      <t xml:space="preserve"> штампованный профиль V.</t>
    </r>
    <r>
      <rPr>
        <sz val="9"/>
        <rFont val="Arial"/>
        <family val="2"/>
        <charset val="204"/>
      </rPr>
      <t xml:space="preserve"> Рекомендуется установка колес усиленной серии. Г/п зависит от установленных колес, на пневмо и литых колесах до 450кг, на литых с чугунным ободом 600 кг.</t>
    </r>
  </si>
  <si>
    <t>ТПОБ 2 С</t>
  </si>
  <si>
    <t>ТПОБ 5 С</t>
  </si>
  <si>
    <t>ТПОБ 7 С</t>
  </si>
  <si>
    <t>Тележка платформенна  усиленная, с поворотной осью. Высота бортов 300 мм., заполнение сетка 50х100. Рекомендуется установка колес усиленной серии. Г/п зависит от установленных колес, на пневмо и литых колесах до 450кг, на литых с чугунным ободом 600 кг.</t>
  </si>
  <si>
    <t>ТДС М с колесами</t>
  </si>
  <si>
    <t>580х990х530</t>
  </si>
  <si>
    <t>ТДС П с колесами</t>
  </si>
  <si>
    <r>
      <t>Тележка Дворника и Садовника.</t>
    </r>
    <r>
      <rPr>
        <sz val="9"/>
        <rFont val="Arial"/>
        <family val="2"/>
        <charset val="204"/>
      </rPr>
      <t xml:space="preserve">Тележка поставляется в разобранном состоянии и упакована в жесткую коробку (500х850х300).В комплекте набор метизов и колес, а также подробная инструкция по сборке тележки. 
Основные габаритные размеры:- длина - 990 мм.- ширина - 580 мм.- высота - 530 мм.- высота ручки в поднятом состоянии - 1000 мм.- длина с ручкой - 1660 мм.Основные размеры корыта:- длина - 850 мм.- ширина - 510 мм.- глубина - 290 мм. толщина 3мм. - объем - 90 литров. г/п 150кг. Колеса пневматические, диаметр - 200 мм.  Цвет — синий, RAL 5002.
</t>
    </r>
  </si>
  <si>
    <t>Стоимость и грузоподъемность колес. Уточняйте на день покупки.</t>
  </si>
  <si>
    <t>г/п</t>
  </si>
  <si>
    <t>ЦЕНА</t>
  </si>
  <si>
    <t>Большегрузные чугунный обод. Ø250мм (ось 19,5мм) роликовый подшипник</t>
  </si>
  <si>
    <t>Пневматические Ø250мм  (ось 20х68мм)  шариковый подшипник</t>
  </si>
  <si>
    <t>Пневматические Ø260мм  (ось 20мм) игольчатый подшипниу, пластиковая ступица</t>
  </si>
  <si>
    <t>Литая резина Ø250мм  (ось 20х60мм) игольчатый подшипник</t>
  </si>
  <si>
    <t>СЕРИЙНАЯ ПРОДУКЦИЯ. ТЕЛЕЖКИ С ГАЛЬВАНИЧЕСКИМ ПОКРЫТИЕМ.</t>
  </si>
  <si>
    <t>№ 
п./п.</t>
  </si>
  <si>
    <t>Фото изделия.</t>
  </si>
  <si>
    <t>ТП Ц 1</t>
  </si>
  <si>
    <t>500х800х700</t>
  </si>
  <si>
    <t>ТП Ц 2</t>
  </si>
  <si>
    <t>600х900х700</t>
  </si>
  <si>
    <t>ТП Ц 3</t>
  </si>
  <si>
    <t>600х1000х700</t>
  </si>
  <si>
    <t>ТП Ц 5</t>
  </si>
  <si>
    <t>700х1200х700</t>
  </si>
  <si>
    <t>Описа ние</t>
  </si>
  <si>
    <r>
      <t xml:space="preserve">Тележка платформенная с гальваническим покрытием, серии ТП Ц с одной ручкой.Каркас платформы изготовлен из трубы </t>
    </r>
    <r>
      <rPr>
        <sz val="9"/>
        <rFont val="Calibri"/>
        <family val="2"/>
        <charset val="204"/>
      </rPr>
      <t>ø</t>
    </r>
    <r>
      <rPr>
        <sz val="9"/>
        <rFont val="Arial"/>
        <family val="2"/>
        <charset val="204"/>
      </rPr>
      <t xml:space="preserve">30мм, настил - лист 1,0мм. Ручка изготовлена из трубы ø30мм, заполнение из трубы ø25мм. Площадки для крепления колес унифицированные.
</t>
    </r>
  </si>
  <si>
    <t>ТС Ц 1</t>
  </si>
  <si>
    <t>ТС Ц 2</t>
  </si>
  <si>
    <t>ТС Ц 3</t>
  </si>
  <si>
    <t>ТС Ц 5</t>
  </si>
  <si>
    <t xml:space="preserve">Тележка платформенная с быстро съемными сетчатыми бортами серии ТС Ц с гальваническим покрытием. Каркас платформы и бортов - профильная труба ø30мм. Заполнение бортов - металлическая сетка 50*100*4 мм. Настил - металлический лист 1,0мм.  Площадки для крепления колес унифицированные. 
</t>
  </si>
  <si>
    <t>ТПУ Ц 5</t>
  </si>
  <si>
    <t>ТПУ Ц 7</t>
  </si>
  <si>
    <t>800х1400х700</t>
  </si>
  <si>
    <t>Тележка платформенная, усиленная серии ТПУ Ц с гальваническим покрытием. Ручка и каркас платформы из профильной трубы 40х20 мм. Ручка из трубы 20х20мм, 15х15мм и ø25мм.Настил - металлический лист 1,5мм. В комплекте полный набор метизов для сборки изделия и установки колес. Рекомендуется установка колес усиленной серии. Г/п ТПУ 5, ТПУ 7 до 800 кг.</t>
  </si>
  <si>
    <t>КГ 250 П Ц</t>
  </si>
  <si>
    <t xml:space="preserve">Тележка грузовая с гальваническим покрытием, г/п до 250 кг. Высота 1245 мм, ширина по ручкам 530 мм. ширина по оси 630 мм. глубина основной лопаты 220 мм. глубина откидной лопаты 570 мм. габарит тележки с откинутой лопатой 840 мм.. Установка колес Ø250 мм пневмо или литых. </t>
  </si>
  <si>
    <t>Наименование для ТП Ц и ТС Ц</t>
  </si>
  <si>
    <t>Для ТПУ Ц</t>
  </si>
  <si>
    <t>Усиленная серия. Игольчатый подшипник. г/п 800кг.</t>
  </si>
  <si>
    <t>Большегрузные чугунный обод. г/п 800кг.</t>
  </si>
  <si>
    <t xml:space="preserve">Наименование </t>
  </si>
  <si>
    <t xml:space="preserve"> КГ 250 П Ц</t>
  </si>
  <si>
    <t>СЕРИЙНАЯ ПРОДУКЦИЯ. ТЕЛЕЖКИ ИЗ НЕРЖАВЕЮЩЕЙ СТАЛИ.</t>
  </si>
  <si>
    <t>ТП НЖ 1</t>
  </si>
  <si>
    <t>ТП НЖ 2</t>
  </si>
  <si>
    <t>ТП НЖ 3</t>
  </si>
  <si>
    <t>ТП НЖ 5</t>
  </si>
  <si>
    <t xml:space="preserve">Тележка платформенная из нержавеющей стали, серии ТП НЖ с одной ручкой для транспортировки товаров и грузов. Каркас платформы (25х25х1,5мм), ручки выполнен из трубы круглого и прямоугольного сечения, настил и опорные площадки под платформенные колеса из листового материала 1,0мм. Весь перечисленный сортамент изготовлен из высококачественной нержавеющей стали  марки AISI-304. Площадки для крепления колес универсальные и рассчитаны на установку от 125 до 200 диаметра. В комплект поставки входит комплект метизов для установки платформенных колес. 
</t>
  </si>
  <si>
    <t>СТ НЖ 1</t>
  </si>
  <si>
    <t>500х800х850</t>
  </si>
  <si>
    <t>СТ НЖ 2</t>
  </si>
  <si>
    <t>600х900х850</t>
  </si>
  <si>
    <t>СТ НЖ 3</t>
  </si>
  <si>
    <t>600х1000х850</t>
  </si>
  <si>
    <t>СТ НЖ 5</t>
  </si>
  <si>
    <t>700х1200х850</t>
  </si>
  <si>
    <r>
      <t xml:space="preserve">Сервисная тележка из нержавеющей стали . Г/п тележки рассчитывается из расчета 50 кг. на полку (высота бортика 30 мм), Полки регулируются по высоте. Высота тележки 850мм без учета колес. В комплекте: 2 ручки, 2 полки, метизы. Устанавливаются болтовые колеса </t>
    </r>
    <r>
      <rPr>
        <sz val="9"/>
        <rFont val="Calibri"/>
        <family val="2"/>
        <charset val="204"/>
      </rPr>
      <t>ø</t>
    </r>
    <r>
      <rPr>
        <sz val="9"/>
        <rFont val="Arial"/>
        <family val="2"/>
        <charset val="204"/>
      </rPr>
      <t>125мм, шпилька М12.</t>
    </r>
  </si>
  <si>
    <t>Полка СТ НЖ 1</t>
  </si>
  <si>
    <t>500х800х30</t>
  </si>
  <si>
    <t>Полка СТ НЖ 2</t>
  </si>
  <si>
    <t>600х900х30</t>
  </si>
  <si>
    <t>Полка СТ НЖ 3</t>
  </si>
  <si>
    <t>600х1000х30</t>
  </si>
  <si>
    <t>Полка СТ НЖ 5</t>
  </si>
  <si>
    <t>700х1200х30</t>
  </si>
  <si>
    <t>Дополнительная полка из нержавеющей стали с бортиком 30 мм для установки на ярусную тележку СТ НЖ.</t>
  </si>
  <si>
    <r>
      <t xml:space="preserve">Комплект поставки для </t>
    </r>
    <r>
      <rPr>
        <b/>
        <sz val="9"/>
        <rFont val="Arial"/>
        <family val="2"/>
        <charset val="204"/>
      </rPr>
      <t>ТП НЖ</t>
    </r>
    <r>
      <rPr>
        <sz val="9"/>
        <rFont val="Arial"/>
        <family val="2"/>
        <charset val="204"/>
      </rPr>
      <t>: 
поворотное - 2 шт. + неповоротное - 2 шт.</t>
    </r>
  </si>
  <si>
    <r>
      <t>Для</t>
    </r>
    <r>
      <rPr>
        <b/>
        <sz val="9"/>
        <rFont val="Arial"/>
        <family val="2"/>
        <charset val="204"/>
      </rPr>
      <t xml:space="preserve"> СТ НЖ </t>
    </r>
    <r>
      <rPr>
        <sz val="9"/>
        <rFont val="Arial"/>
        <family val="2"/>
        <charset val="204"/>
      </rPr>
      <t>в комплект поставки входит четыре поворотных колеса с болтовым креплением</t>
    </r>
  </si>
  <si>
    <t>Диаметр Ø125мм.</t>
  </si>
  <si>
    <t>Вес 4,8кг.</t>
  </si>
  <si>
    <t>Цена компл. Руб с НДС</t>
  </si>
  <si>
    <t>СЕРИЙНАЯ ПРОДУКЦИЯ.   СЕРИЯ "БОЛЬШЕГРУЗНЫЕ"</t>
  </si>
  <si>
    <t>Размер</t>
  </si>
  <si>
    <t>Вес, кг без колес</t>
  </si>
  <si>
    <t>п./п.</t>
  </si>
  <si>
    <t>изделия</t>
  </si>
  <si>
    <t>мм</t>
  </si>
  <si>
    <t>БТ 5 К 1</t>
  </si>
  <si>
    <t>1250х3000</t>
  </si>
  <si>
    <t>Объём: 1300х3650х850 (550 б/к)мм</t>
  </si>
  <si>
    <t>БТ 5 К 2</t>
  </si>
  <si>
    <t>1250х5000</t>
  </si>
  <si>
    <t>Объём: 1300х5610х850 (550 б/к)мм</t>
  </si>
  <si>
    <t>ОПИСАНИЕ</t>
  </si>
  <si>
    <t>Большегрузная грузовая тележка грузоподъемностью 5 тонны без настила и бортов. Серийно выпускается ДВУХ типо-размеров. Отсутствие настила и бортов, максимально упрощает и удешевляет конструкцию.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Высота на колесах - 850мм, без колес 550мм. Возможна установка ручного тормоза,  к  телеге.</t>
  </si>
  <si>
    <t>БТ 5 Н 1</t>
  </si>
  <si>
    <t>БТ 5 Н 2</t>
  </si>
  <si>
    <t>Большегрузная грузовая тележка грузоподъемностью 5 тонны. Настил - бакелитовая рифленная фанера, без бортов. Серийно выпускается двух типо-размеров. Отсутствие бортов позволяет перевозить не габаритный груз.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Высота на колесах - 850мм, без колес 550мм. Возможна установка ручного тормоза, к  телеге.</t>
  </si>
  <si>
    <t>БТ 5 КБ 1</t>
  </si>
  <si>
    <t>БТ 5 КБ 2</t>
  </si>
  <si>
    <t>Большегрузная грузовая тележка грузоподъемностью 5 тонны. Настил - бакелитовая рифленная фанера, борта (420мм) - каркасные изготовленные из профильной трубы, снабжены импортными фиксаторами, Высота на колесах - 850мм, без колес 550мм. Серийно выпускается двух типо-размеров. Наличие каркасных бортов позволяет перевозить упакованный груз.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Возможна установка ручного тормоза, к  телеге.</t>
  </si>
  <si>
    <t>Стоимость комплекта колес. (4-е штуки)  (УТОЧНЯЙТЕ НА ДЕНЬ ПОКУПКИ)</t>
  </si>
  <si>
    <t>Фото колеса.</t>
  </si>
  <si>
    <t>Пневматические. Наружний диаметр 574х180мм. Грузоподъемность 5000кг, вес комплекта 164 кг.</t>
  </si>
  <si>
    <t>Литая резина. Наружний диаметр 574х180мм. Грузоподъемность 5000 кг, вес комплекта 164 кг.</t>
  </si>
  <si>
    <t>Пневматические. Наружний диаметр 540*35 мм. Ширина 150мм. Грузоподъемность 3000 кг, вес комплекта 42 кг.</t>
  </si>
  <si>
    <t>БТ 1 К</t>
  </si>
  <si>
    <t>1250х2000</t>
  </si>
  <si>
    <t>Объём: 1300х2300х700 (480б/к)мм</t>
  </si>
  <si>
    <t>БТ 2 К</t>
  </si>
  <si>
    <t>1250х2500</t>
  </si>
  <si>
    <t>Объём: 1300х2800х700 (480б/к)мм</t>
  </si>
  <si>
    <t>БТ 3 К</t>
  </si>
  <si>
    <t>Объём: 1300х3300х700 (480б/к)мм</t>
  </si>
  <si>
    <r>
      <t xml:space="preserve">Большегрузная грузовая тележка грузоподъемностью 3 тонны без настила и бортов. Используется профильная труба </t>
    </r>
    <r>
      <rPr>
        <b/>
        <sz val="8.5"/>
        <rFont val="Arial"/>
        <family val="2"/>
        <charset val="204"/>
      </rPr>
      <t>60х30 и 100х50</t>
    </r>
    <r>
      <rPr>
        <sz val="8.5"/>
        <rFont val="Arial"/>
        <family val="2"/>
        <charset val="204"/>
      </rPr>
      <t>мм. Серийно выпускается трех типо-размеров. Отсутствие настила и бортов, максимально упрощает и удешевляет конструкцию.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Высота на колесах - 700мм, без колес 480мм. Возможна установка ручного тормоза,  к  телеге.</t>
    </r>
  </si>
  <si>
    <t>БТ 1 Н</t>
  </si>
  <si>
    <t>БТ 2 Н</t>
  </si>
  <si>
    <t>БТ 3 Н</t>
  </si>
  <si>
    <t>Большегрузная грузовая тележка грузоподъемностью 3 тонны. Настил - бакелитовая рифленная фанера 9,0мм, без бортов. Серийно выпускается трех типо-размеров. Отсутствие бортов позволяет перевозить не габаритный груз.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Высота на колесах - 700мм, без колес 480мм. Возможна установка ручного тормоза,  к  телеге.</t>
  </si>
  <si>
    <t>БТ 1 КБ</t>
  </si>
  <si>
    <t>Объём: 1300х2300х850 (480б/к)мм</t>
  </si>
  <si>
    <t>БТ 2 КБ</t>
  </si>
  <si>
    <t>Объём: 1300х2800х850 (480б/к)мм</t>
  </si>
  <si>
    <t>БТ 3 КБ</t>
  </si>
  <si>
    <t>Объём: 1300х3300х850 (480б/к)мм</t>
  </si>
  <si>
    <t>Большегрузная грузовая тележка грузоподъемностью 3 тонны. Настил - бакелитовая рифленная фанера 9,0мм, борта (420мм) - каркасные изготовленные из профильной трубы, снабжены импортными фиксаторами, Высота на колесах - 700мм, без колес 480мм. Серийно выпускается трех типо-размеров. Наличие каркасных бортов позволяет перевозить упакованный груз. Передний борт не откидывается.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Возможна установка ручного тормоза, к  телеге.</t>
  </si>
  <si>
    <t>БТ 1 ЦБ</t>
  </si>
  <si>
    <t>БТ 2 ЦБ</t>
  </si>
  <si>
    <t>БТ 3 ЦБ</t>
  </si>
  <si>
    <r>
      <t xml:space="preserve">Большегрузная грузовая тележка грузоподъемностью 3 тонны. Настил и заполнение бортов (420мм) - бакелитовая рифленная фанера 9,0мм. Борта снабжены импортными фиксаторами, Высота на колесах - 700мм, без колес 480мм.. Серийно выпускается трех типо-размеров. Наличие бортов позволяет перевозить штучный сыпучий груз. Передний борт не откидывается. Возможна комплектация пневматическими и литыми колесами.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Возможна установка ручного тормоза, </t>
    </r>
    <r>
      <rPr>
        <b/>
        <sz val="8.5"/>
        <rFont val="Arial"/>
        <family val="2"/>
        <charset val="204"/>
      </rPr>
      <t xml:space="preserve"> </t>
    </r>
    <r>
      <rPr>
        <sz val="8.5"/>
        <rFont val="Arial"/>
        <family val="2"/>
        <charset val="204"/>
      </rPr>
      <t>к  телеге.</t>
    </r>
  </si>
  <si>
    <t>Пневматические. Наружний диаметр 450 мм. Ширина 120 мм. Грузоподъемность 2000кг Øоси 35мм длина ступицы 65мм</t>
  </si>
  <si>
    <t>Литая резина. Наружний диаметр 455*35 мм. Ширина 160 мм.  Грузоподъемность 3000 кг</t>
  </si>
  <si>
    <t>Пневматические. Наружний диаметр 540*35 мм. Ширина 150мм. Грузоподъемность 3000 кг</t>
  </si>
  <si>
    <t xml:space="preserve"> </t>
  </si>
  <si>
    <t>БГ 1.</t>
  </si>
  <si>
    <t>Объём: 1300х2800х800мм</t>
  </si>
  <si>
    <t xml:space="preserve">Большегрузная грузовая тележка грузоподъемностью 1,5 тонны. Возможна комплектация пневматическими и литыми колесами. Размер платформы 1250*2500 мм. Боковые (540мм) и задний (800мм) борта открываются с двух сторон. Передняя ось на опорном подшипнике с повышенными характеристиками. Поворотное дышло имеет угол поворота 180 градусов. В задней части расположено прицепное устройство (фаркоп).
Основная область применения: ж/д. вокзалы, аэропорты, почтовые терминалы.
</t>
  </si>
  <si>
    <r>
      <t>ТДБ 500</t>
    </r>
    <r>
      <rPr>
        <sz val="10"/>
        <rFont val="Arial"/>
        <family val="2"/>
        <charset val="204"/>
      </rPr>
      <t xml:space="preserve"> Тележка для багажа</t>
    </r>
  </si>
  <si>
    <t>Тележка для багажа, габаритные размеры 650х2030х1120мм, размер платформы 650х1250мм. Каркас изготовлен из проф. трубы 40х20х2,0мм, ручка из трубы круглого сечения ᴓ 25х2,0мм, длиной 1200мм, покрытие платформы - рифленый алюминиевый лист, по периметру тележки - резиновый буфер, резиновые ручки. Цвет красный, синий. грузоподъемность до 500 кг.</t>
  </si>
  <si>
    <t>Фото колеса</t>
  </si>
  <si>
    <t>Пневматические. Наружний диаметр 450 мм. Ширина 120 мм. Вес комплекта 21,2 кг. Грузоподъемность 2000 кг</t>
  </si>
  <si>
    <t>Литая резина. Наружний диаметр 375 мм. Ширина 140 мм. Вес комплекта 52 кг. Грузоподъемность 800 кг</t>
  </si>
  <si>
    <t>Комплект усиленных литых колес ᴓ200мм (3шт), черная литая резина, большегрузное, алюминевый обод. Вес комплекта 6 кг.</t>
  </si>
  <si>
    <t>СТЕЛАЖИ СТАЦИОНАРНЫЕ И ПЕРЕДВЕЖНЫЕ ДЛЯ 19-ти ЛИТРОВЫХ КАНИСТР С ВОДОЙ</t>
  </si>
  <si>
    <t>№
п./п.</t>
  </si>
  <si>
    <t>Количество канистр</t>
  </si>
  <si>
    <t>Схема</t>
  </si>
  <si>
    <t>Фото и описание изделия.</t>
  </si>
  <si>
    <t>СВД - 3 335х380х919</t>
  </si>
  <si>
    <t>СВД - 6 640х380х915</t>
  </si>
  <si>
    <t>СВД - 9 940х380х919</t>
  </si>
  <si>
    <t>СВД - 12 940х380х1200</t>
  </si>
  <si>
    <t>Стационарный стеллаж для хранения 19-ти литровых бутылей с водой. Изготовлен из круглых металлических труб.Покраска порошковая, синего цвета. Направляющие для канистр имеют легкий угол наклона, что позволяет надежно фиксировать емкость в своей ячейке.</t>
  </si>
  <si>
    <t>СВД - 16 1250х380х1200</t>
  </si>
  <si>
    <t>ТСВД - 6 980х445х715</t>
  </si>
  <si>
    <t xml:space="preserve">                         </t>
  </si>
  <si>
    <t>ТСВД - 9 981х445х1015</t>
  </si>
  <si>
    <t>ТСВД - 12 1314х445х1012</t>
  </si>
  <si>
    <r>
      <t>Передвижная - тележка стеллаж для хранения 19-ти литровых бутылей с водой. г/п на полку - 100кг. Изготовлен из круглых и профильных металлических труб.Поставляется в разобранном виде. Покраска порошковая, синего цвета. Направляющие для канистр имеют легкий угол наклона, что позволяет надежно фиксировать емкость в своей ячейке. Расстояние между полками</t>
    </r>
    <r>
      <rPr>
        <b/>
        <sz val="8"/>
        <rFont val="Arial"/>
        <family val="2"/>
        <charset val="204"/>
      </rPr>
      <t xml:space="preserve"> 310мм. </t>
    </r>
    <r>
      <rPr>
        <sz val="8"/>
        <rFont val="Arial"/>
        <family val="2"/>
        <charset val="204"/>
      </rPr>
      <t>Комплектуется поворотными колесами Ø 160 мм. (Цена указана без колес)</t>
    </r>
  </si>
  <si>
    <t>ТСВД - 16 1314х445х1360</t>
  </si>
  <si>
    <t>ТСВД - 20 1644х445х1360</t>
  </si>
  <si>
    <t>Стоимость комплекта колес. Уточняйте на день покупки.</t>
  </si>
  <si>
    <t>В комплект поставки входит: два поворотных колеса и два поворотных с тормозом</t>
  </si>
  <si>
    <t>Вес комплекта 9кг.</t>
  </si>
  <si>
    <t>СЕРИЙНАЯ ПРОДУКЦИЯ. КОНТЕЙНЕРЫ. ШКАФЫ.</t>
  </si>
  <si>
    <t>№   п/п</t>
  </si>
  <si>
    <t>ФОТО изделия.</t>
  </si>
  <si>
    <t>КТМ 5</t>
  </si>
  <si>
    <r>
      <t>700х1200х</t>
    </r>
    <r>
      <rPr>
        <b/>
        <u/>
        <sz val="10"/>
        <rFont val="Arial"/>
        <family val="2"/>
        <charset val="204"/>
      </rPr>
      <t>920</t>
    </r>
  </si>
  <si>
    <t>Откидной люк - 420мм</t>
  </si>
  <si>
    <t>КТМ 6</t>
  </si>
  <si>
    <r>
      <t>800х1200х</t>
    </r>
    <r>
      <rPr>
        <b/>
        <u/>
        <sz val="10"/>
        <rFont val="Arial"/>
        <family val="2"/>
        <charset val="204"/>
      </rPr>
      <t>920</t>
    </r>
  </si>
  <si>
    <r>
      <t>Трубчатый контейнер с открываемой боковой створкой.</t>
    </r>
    <r>
      <rPr>
        <sz val="9"/>
        <rFont val="Arial"/>
        <family val="2"/>
        <charset val="204"/>
      </rPr>
      <t xml:space="preserve"> Каркас изготовлен из профильной трубы. Заполнение - холодно гнутый усиленный профиль, изготовленный из листа 1,0 мм. Дно  - листовой металл. Возможность установить на колеса любого диаметра.Поставляется в разобранном виде, сборка при помощи метизов М 10. Покраска порошковая. </t>
    </r>
    <r>
      <rPr>
        <b/>
        <sz val="9"/>
        <rFont val="Arial"/>
        <family val="2"/>
        <charset val="204"/>
      </rPr>
      <t>Отдельно комплектуется верхней открываемой крышкой</t>
    </r>
    <r>
      <rPr>
        <sz val="9"/>
        <rFont val="Arial"/>
        <family val="2"/>
        <charset val="204"/>
      </rPr>
      <t xml:space="preserve"> с наполнением: металлический лист; сетка с яч. 50х100 мм. Высота с крышкой - 935мм. </t>
    </r>
  </si>
  <si>
    <t>КСМ 5</t>
  </si>
  <si>
    <t>КСМ 6</t>
  </si>
  <si>
    <r>
      <t>Сетчатый контейнер с открываемой боковой створкой.</t>
    </r>
    <r>
      <rPr>
        <sz val="9"/>
        <rFont val="Arial"/>
        <family val="2"/>
        <charset val="204"/>
      </rPr>
      <t xml:space="preserve"> Каркас изготовлен из профильной трубы. Заполнение сетка 50х100 мм. Дно - листовой металл. Возможность установить на колеса любого диаметра. Поставляется в разобранном виде, сборка при помощи метизов М 10. Покраска порошковая. </t>
    </r>
    <r>
      <rPr>
        <b/>
        <sz val="9"/>
        <rFont val="Arial"/>
        <family val="2"/>
        <charset val="204"/>
      </rPr>
      <t>Отдельно комплектуется верхней открываемой крышкой</t>
    </r>
    <r>
      <rPr>
        <sz val="9"/>
        <rFont val="Arial"/>
        <family val="2"/>
        <charset val="204"/>
      </rPr>
      <t xml:space="preserve"> с наполнением: металлический лист; сетка с ячейкой 50х100 мм. Высота с крышкой - 935мм. </t>
    </r>
  </si>
  <si>
    <t>Крышка сетчатая к контейнерам</t>
  </si>
  <si>
    <t>700х1200х15</t>
  </si>
  <si>
    <t>800х1200х15</t>
  </si>
  <si>
    <t>Крышка металлическая к контейнерам</t>
  </si>
  <si>
    <r>
      <t>Крышка к контейнерам КС, КТ.</t>
    </r>
    <r>
      <rPr>
        <sz val="9"/>
        <rFont val="Arial"/>
        <family val="2"/>
        <charset val="204"/>
      </rPr>
      <t xml:space="preserve">  Комплектуется отдельно с наполнением: - металлический лист; - сетка с ячейкой 50х100 мм.  Высота контейнеров с крышкой 935мм. </t>
    </r>
  </si>
  <si>
    <t>КС 1</t>
  </si>
  <si>
    <t>800х600х700</t>
  </si>
  <si>
    <t>КС 2</t>
  </si>
  <si>
    <t>800х1000х700</t>
  </si>
  <si>
    <t>КС 3</t>
  </si>
  <si>
    <t xml:space="preserve"> 800х1000х800</t>
  </si>
  <si>
    <r>
      <t>КС. Контейнер цельносварной для складирования</t>
    </r>
    <r>
      <rPr>
        <sz val="9"/>
        <rFont val="Arial"/>
        <family val="2"/>
        <charset val="204"/>
      </rPr>
      <t xml:space="preserve"> с направляющими под вилы погрузчика (125х380мм) и проушинами под грузозахватные механизмы. Грузоподъёмность 800 кг. Установка КС вертикально друг на друга, с общей грузоподъёмностью не более 3,2 тонны. Уголок 40х40х4,0мм,заполнение сетка с ячейкой 50х50 мм, платформа - лист 1,0мм. Полимерная порошковая окраска позволяет работать на открытом воздухе при атмосферных осадках. Цвет – синий, RAL 5002.</t>
    </r>
  </si>
  <si>
    <t>ФОТО и описание изделия.</t>
  </si>
  <si>
    <r>
      <t xml:space="preserve">ШТМ 2  (без полок) </t>
    </r>
    <r>
      <rPr>
        <sz val="9"/>
        <rFont val="Arial"/>
        <family val="2"/>
        <charset val="204"/>
      </rPr>
      <t>Возможна установка до 5-и полок. Шаг 200мм.</t>
    </r>
  </si>
  <si>
    <t>600х900х1200</t>
  </si>
  <si>
    <r>
      <t xml:space="preserve">ШТМ 6                    (без полок) </t>
    </r>
    <r>
      <rPr>
        <sz val="9"/>
        <rFont val="Arial"/>
        <family val="2"/>
        <charset val="204"/>
      </rPr>
      <t>Возможна установка до 5-и полок. Шаг 250мм.</t>
    </r>
  </si>
  <si>
    <t>800х1200х1500</t>
  </si>
  <si>
    <r>
      <t>Шкаф с двумя открываемыми дверцами</t>
    </r>
    <r>
      <rPr>
        <sz val="9"/>
        <rFont val="Arial"/>
        <family val="2"/>
        <charset val="204"/>
      </rPr>
      <t xml:space="preserve"> (по стороне 1200 мм). Дно и верх металлический, сплошной лист, каркас 20х20. Каркас платформы 30х20. Заполнение бортов и створок, холодно гнутый усиленный профиль, изготовленный из лист 1 мм.  Расстояние между прутками 50мм. Створки дверей фиксируются и снабжены проушинами для навесного замка. В комплекте полный набор метизов, для установки платформенных колес и сборки шкафа. Покраска порошковая. </t>
    </r>
    <r>
      <rPr>
        <b/>
        <sz val="9"/>
        <rFont val="Arial"/>
        <family val="2"/>
        <charset val="204"/>
      </rPr>
      <t>Ручка в комплект не входит.</t>
    </r>
    <r>
      <rPr>
        <sz val="9"/>
        <rFont val="Arial"/>
        <family val="2"/>
        <charset val="204"/>
      </rPr>
      <t xml:space="preserve"> </t>
    </r>
  </si>
  <si>
    <r>
      <t xml:space="preserve">ШСМ 2  (без полок) </t>
    </r>
    <r>
      <rPr>
        <sz val="9"/>
        <rFont val="Arial"/>
        <family val="2"/>
        <charset val="204"/>
      </rPr>
      <t>Возможна установка до 5-и полок. Шаг 200мм.</t>
    </r>
  </si>
  <si>
    <r>
      <t xml:space="preserve">ШСМ 6  (без полок) </t>
    </r>
    <r>
      <rPr>
        <sz val="9"/>
        <rFont val="Arial"/>
        <family val="2"/>
        <charset val="204"/>
      </rPr>
      <t>Возможна установка до 5-и полок. Шаг 250мм.</t>
    </r>
  </si>
  <si>
    <r>
      <t>Шкаф с двумя открываемыми дверцами</t>
    </r>
    <r>
      <rPr>
        <sz val="9"/>
        <rFont val="Arial"/>
        <family val="2"/>
        <charset val="204"/>
      </rPr>
      <t xml:space="preserve"> (по стороне 1200 мм). Дно и верх металлический, сплошной лист. Заполнение бортов и створок дверей, сетка с ячейкой 50х100х3,0 мм. Створки дверей фиксируются и снабжены проушинами для навесного замка. В комплекте полный набор метизов, для установки платформенных колес и сборки шкафа. Покраска порошковая. </t>
    </r>
    <r>
      <rPr>
        <b/>
        <sz val="9"/>
        <rFont val="Arial"/>
        <family val="2"/>
        <charset val="204"/>
      </rPr>
      <t xml:space="preserve">Ручка в комплект не входит. </t>
    </r>
  </si>
  <si>
    <t>Полка сплошная</t>
  </si>
  <si>
    <r>
      <t xml:space="preserve">Полки для комплектации сетчатых и трубчатых шкафов.Изготавливаются из сплошного листового металла. Возможность разделить рабочую зону на равные части с шагом 200мм. Грузоподъемность 120 кг распределенной нагрузки.  </t>
    </r>
    <r>
      <rPr>
        <b/>
        <sz val="9"/>
        <rFont val="Arial"/>
        <family val="2"/>
        <charset val="204"/>
      </rPr>
      <t>В комплект одной полки входят два специализированных профиля для установки полки в шкаф.</t>
    </r>
  </si>
  <si>
    <t>СЕРИЙНАЯ ПРОДУКЦИЯ. КОНТЕЙНЕРЫ.РОЛЛЫ.</t>
  </si>
  <si>
    <t>Ролл К 1 Цинк</t>
  </si>
  <si>
    <t>700х780х1600</t>
  </si>
  <si>
    <t>Полка к Роллу К 1 Цинк</t>
  </si>
  <si>
    <t xml:space="preserve">700х780 </t>
  </si>
  <si>
    <t>Стенка задняя к Роллу К 1 Цинк</t>
  </si>
  <si>
    <t>700х1600</t>
  </si>
  <si>
    <r>
      <t xml:space="preserve">Ролл К-1. Разборный контейнер для хранения и перемещения товара. </t>
    </r>
    <r>
      <rPr>
        <sz val="9"/>
        <rFont val="Arial"/>
        <family val="2"/>
        <charset val="204"/>
      </rPr>
      <t>Изготовлен из трубы прямоугольного и круглого сечения, проволоки Ø 8 и 4 мм. Возможна установка до 5-ти полок. Покрытие:  цинк.  Базовая комплектация: Нижняя платформа с полкой и два боковых борта. Г/п до 300кг.  Колеса устанавливаются любого диаметра.</t>
    </r>
  </si>
  <si>
    <t>Ролл К 1 Окрашенный</t>
  </si>
  <si>
    <t xml:space="preserve">Полка к Роллу К 1 </t>
  </si>
  <si>
    <t xml:space="preserve">Стенка задняя к Роллу К 1 </t>
  </si>
  <si>
    <r>
      <t xml:space="preserve">Ролл К-1. Разборный контейнер для хранения и перемещения товара. </t>
    </r>
    <r>
      <rPr>
        <sz val="9"/>
        <rFont val="Arial"/>
        <family val="2"/>
        <charset val="204"/>
      </rPr>
      <t>Изготовлен из трубы прямоугольного и круглого сечения, проволоки Ø 8 и 4 мм. Возможна установка до 5-ти полок, г/п на полку 50кг.</t>
    </r>
    <r>
      <rPr>
        <b/>
        <sz val="9"/>
        <rFont val="Arial"/>
        <family val="2"/>
        <charset val="204"/>
      </rPr>
      <t xml:space="preserve"> </t>
    </r>
    <r>
      <rPr>
        <sz val="9"/>
        <rFont val="Arial"/>
        <family val="2"/>
        <charset val="204"/>
      </rPr>
      <t>Покрытие:  порошковая краска RAL 5002.  Базовая комплектация: Нижняя платформа с полкой и два боковых борта. Г/п до 300кг.  Колеса устанавливаются любого диаметра.</t>
    </r>
  </si>
  <si>
    <t xml:space="preserve"> ЦЕНЫ УТОЧНЯЙТЕ НА ДЕНЬ ПОКУПКИ</t>
  </si>
  <si>
    <r>
      <t>Комплект поставки для</t>
    </r>
    <r>
      <rPr>
        <b/>
        <sz val="9"/>
        <rFont val="Arial"/>
        <family val="2"/>
        <charset val="204"/>
      </rPr>
      <t xml:space="preserve"> К 1</t>
    </r>
    <r>
      <rPr>
        <sz val="9"/>
        <rFont val="Arial"/>
        <family val="2"/>
        <charset val="204"/>
      </rPr>
      <t xml:space="preserve">: </t>
    </r>
    <r>
      <rPr>
        <b/>
        <sz val="9"/>
        <rFont val="Arial"/>
        <family val="2"/>
        <charset val="204"/>
      </rPr>
      <t xml:space="preserve">К 2
</t>
    </r>
    <r>
      <rPr>
        <sz val="9"/>
        <rFont val="Arial"/>
        <family val="2"/>
        <charset val="204"/>
      </rPr>
      <t>поворотное - 4 шт.</t>
    </r>
  </si>
  <si>
    <t>ТЕЛЕЖКИ ДЛЯ КОМИССИОНИРОВАНИЯ</t>
  </si>
  <si>
    <r>
      <t>ТДК 01</t>
    </r>
    <r>
      <rPr>
        <sz val="8"/>
        <rFont val="Arial"/>
        <family val="2"/>
        <charset val="204"/>
      </rPr>
      <t xml:space="preserve">  (без колес) </t>
    </r>
  </si>
  <si>
    <t xml:space="preserve">450х1350х1665 мм (длина без ручек, без лестницы)    </t>
  </si>
  <si>
    <r>
      <t xml:space="preserve">ТДК 01 Тележка для комиссионирования.  Г/п до 200 кг. </t>
    </r>
    <r>
      <rPr>
        <sz val="9"/>
        <rFont val="Arial"/>
        <family val="2"/>
        <charset val="204"/>
      </rPr>
      <t xml:space="preserve">                                 </t>
    </r>
    <r>
      <rPr>
        <b/>
        <u/>
        <sz val="9"/>
        <rFont val="Arial"/>
        <family val="2"/>
        <charset val="204"/>
      </rPr>
      <t>В базовый комплект входят:</t>
    </r>
    <r>
      <rPr>
        <sz val="9"/>
        <rFont val="Arial"/>
        <family val="2"/>
        <charset val="204"/>
      </rPr>
      <t xml:space="preserve">  платформа, боковые борта - 2 шт, верхняя крышка - 1 шт., борта усиливающие сетчатые высотой 190 мм (крепятся по задней стенке) - 2 шт.,  без колес, но </t>
    </r>
    <r>
      <rPr>
        <b/>
        <sz val="9"/>
        <rFont val="Arial"/>
        <family val="2"/>
        <charset val="204"/>
      </rPr>
      <t>с пятым поворотным колесом</t>
    </r>
    <r>
      <rPr>
        <sz val="9"/>
        <rFont val="Arial"/>
        <family val="2"/>
        <charset val="204"/>
      </rPr>
      <t xml:space="preserve"> </t>
    </r>
    <r>
      <rPr>
        <b/>
        <sz val="9"/>
        <rFont val="Arial"/>
        <family val="2"/>
        <charset val="204"/>
      </rPr>
      <t xml:space="preserve">ᴓ100мм </t>
    </r>
    <r>
      <rPr>
        <sz val="9"/>
        <rFont val="Arial"/>
        <family val="2"/>
        <charset val="204"/>
      </rPr>
      <t xml:space="preserve">(для функции вращения вокруг своей оси).                                                               Болтовое крепление полок, с шагом 500 мм.                                                            </t>
    </r>
    <r>
      <rPr>
        <u/>
        <sz val="9"/>
        <rFont val="Arial"/>
        <family val="2"/>
        <charset val="204"/>
      </rPr>
      <t>Тележка изготовлена из</t>
    </r>
    <r>
      <rPr>
        <sz val="9"/>
        <rFont val="Arial"/>
        <family val="2"/>
        <charset val="204"/>
      </rPr>
      <t xml:space="preserve"> профильных труб квадратного и прямоугольного сечения. Ручки выполнены из трубы круглого сечения. Конструкция полностью сборно-разборная.                                                                                     </t>
    </r>
    <r>
      <rPr>
        <u/>
        <sz val="9"/>
        <rFont val="Arial"/>
        <family val="2"/>
        <charset val="204"/>
      </rPr>
      <t>Основные габаритные размеры:</t>
    </r>
    <r>
      <rPr>
        <sz val="9"/>
        <rFont val="Arial"/>
        <family val="2"/>
        <charset val="204"/>
      </rPr>
      <t xml:space="preserve"> 450х1350х1665 мм. (размеры указаны без учета колес и ручек).                                                                                                   </t>
    </r>
    <r>
      <rPr>
        <u/>
        <sz val="9"/>
        <rFont val="Arial"/>
        <family val="2"/>
        <charset val="204"/>
      </rPr>
      <t>Длина без ручек:</t>
    </r>
    <r>
      <rPr>
        <sz val="9"/>
        <rFont val="Arial"/>
        <family val="2"/>
        <charset val="204"/>
      </rPr>
      <t xml:space="preserve"> 1350 мм.                                                                                            </t>
    </r>
    <r>
      <rPr>
        <u/>
        <sz val="9"/>
        <rFont val="Arial"/>
        <family val="2"/>
        <charset val="204"/>
      </rPr>
      <t>Длина с двумя ручками, без лестницы:</t>
    </r>
    <r>
      <rPr>
        <sz val="9"/>
        <rFont val="Arial"/>
        <family val="2"/>
        <charset val="204"/>
      </rPr>
      <t xml:space="preserve"> 1536 мм.                                                    </t>
    </r>
    <r>
      <rPr>
        <u/>
        <sz val="9"/>
        <rFont val="Arial"/>
        <family val="2"/>
        <charset val="204"/>
      </rPr>
      <t>Габаритные размеры лестницы:</t>
    </r>
    <r>
      <rPr>
        <sz val="9"/>
        <rFont val="Arial"/>
        <family val="2"/>
        <charset val="204"/>
      </rPr>
      <t xml:space="preserve"> 482х415х580 мм.                                                     </t>
    </r>
    <r>
      <rPr>
        <u/>
        <sz val="9"/>
        <rFont val="Arial"/>
        <family val="2"/>
        <charset val="204"/>
      </rPr>
      <t>Общая длина с ручками и с лестницей:</t>
    </r>
    <r>
      <rPr>
        <sz val="9"/>
        <rFont val="Arial"/>
        <family val="2"/>
        <charset val="204"/>
      </rPr>
      <t xml:space="preserve"> 1923 мм.                                                      </t>
    </r>
    <r>
      <rPr>
        <u/>
        <sz val="9"/>
        <rFont val="Arial"/>
        <family val="2"/>
        <charset val="204"/>
      </rPr>
      <t>Высота с колесам Ф125 (болтовое крепление):</t>
    </r>
    <r>
      <rPr>
        <sz val="9"/>
        <rFont val="Arial"/>
        <family val="2"/>
        <charset val="204"/>
      </rPr>
      <t xml:space="preserve"> 1831 мм.                               </t>
    </r>
  </si>
  <si>
    <r>
      <t>Полка для ТДК 01</t>
    </r>
    <r>
      <rPr>
        <sz val="9"/>
        <rFont val="Arial"/>
        <family val="2"/>
        <charset val="204"/>
      </rPr>
      <t xml:space="preserve">                                       г/п до 60 кг </t>
    </r>
  </si>
  <si>
    <t xml:space="preserve">440х1300 мм  </t>
  </si>
  <si>
    <r>
      <t xml:space="preserve">Грузоподъемность полки до 60 кг. распределенной нагрузки.           </t>
    </r>
    <r>
      <rPr>
        <sz val="9"/>
        <rFont val="Arial"/>
        <family val="2"/>
        <charset val="204"/>
      </rPr>
      <t xml:space="preserve">                                                               Нижняя полка устанавливается на высоте 220 мм от платформы, остальные полки установка с шагом 110 мм, последняя полка устанавливается на расстоянии 265 мм от верхней крышки.                                   </t>
    </r>
    <r>
      <rPr>
        <b/>
        <sz val="9"/>
        <rFont val="Arial"/>
        <family val="2"/>
        <charset val="204"/>
      </rPr>
      <t>Возможность установки до 9 полок.</t>
    </r>
  </si>
  <si>
    <t>Лестница для ТДК 01</t>
  </si>
  <si>
    <t>411х480х580 (h) мм</t>
  </si>
  <si>
    <t>Планшет для ТДК 01</t>
  </si>
  <si>
    <t>215х310 мм</t>
  </si>
  <si>
    <t xml:space="preserve">Ручка для ТДК 01             </t>
  </si>
  <si>
    <t>449х547х93 мм</t>
  </si>
  <si>
    <r>
      <t>Комплект поставки: вес комплекта 4,8кг
Ø125</t>
    </r>
    <r>
      <rPr>
        <b/>
        <u/>
        <sz val="9"/>
        <color indexed="10"/>
        <rFont val="Arial"/>
        <family val="2"/>
        <charset val="204"/>
      </rPr>
      <t xml:space="preserve"> болтовое </t>
    </r>
    <r>
      <rPr>
        <b/>
        <sz val="9"/>
        <rFont val="Arial"/>
        <family val="2"/>
        <charset val="204"/>
      </rPr>
      <t xml:space="preserve">- 4 шт. </t>
    </r>
  </si>
  <si>
    <t xml:space="preserve">СЕРИЙНАЯ ПРОДУКЦИЯ. </t>
  </si>
  <si>
    <t>ТКЗ 200 RAL 5002</t>
  </si>
  <si>
    <t>790х1210х1300</t>
  </si>
  <si>
    <t>ТКЗ 200 RAL 6018  без лотков</t>
  </si>
  <si>
    <r>
      <t xml:space="preserve">Конструкция тележки цельно-сварная. Изготовлена из труб прямоугольного и круглого сечения.  На одну полку устанавливается два пластиковых лотка (600х400х300 мм). Тележка имеет универсальную площадку для установки колесных опор, как европейских, так и азиатских производителей.
В комплект поставки входит группа метизов для установки платформенных колес. </t>
    </r>
    <r>
      <rPr>
        <b/>
        <sz val="9"/>
        <rFont val="Arial"/>
        <family val="2"/>
        <charset val="204"/>
      </rPr>
      <t>ЛОТКИ В КОМПЛЕКТ ПОСТАВКИ НЕ ВХОДЯТ.</t>
    </r>
  </si>
  <si>
    <t>ТПДЯ 2</t>
  </si>
  <si>
    <t>435х985х1035</t>
  </si>
  <si>
    <t>Тележка для ящиков, цельносварная, двухъярусная, Платформа трапециевидная 360×435 мм, с бортами 12мм, растояние между полками 550мм, полки изготовлены из листа 1,5мм, каркас из трубы 25х1,2мм. Грузоподъемность 100кг.</t>
  </si>
  <si>
    <t>ТДЯ 2</t>
  </si>
  <si>
    <t xml:space="preserve"> 636 х 896 (983 с ручкой) х1013 высота б/к</t>
  </si>
  <si>
    <t>Трехъярусная платформенная тележка для перевозки пластиковых ящиков габаритами 600×400×300 мм. Сборно-разборная конструкция, 6 ячеек для ящиков, на напрвляющих под ящики предусмотрены ограничители хода. Цвет – синий, RAL 5002. Грузоподъемность 250кг</t>
  </si>
  <si>
    <r>
      <t>Комплект поставки для</t>
    </r>
    <r>
      <rPr>
        <b/>
        <sz val="9"/>
        <rFont val="Arial"/>
        <family val="2"/>
        <charset val="204"/>
      </rPr>
      <t xml:space="preserve"> ТКЗ 200
</t>
    </r>
    <r>
      <rPr>
        <sz val="9"/>
        <rFont val="Arial"/>
        <family val="2"/>
        <charset val="204"/>
      </rPr>
      <t>поворотное - 2 шт. + неповоротное - 2 шт.</t>
    </r>
  </si>
  <si>
    <t xml:space="preserve">Стоимость комплекта колес для  ТПДЯ. </t>
  </si>
  <si>
    <t>Диаметр Ø125 болт М12</t>
  </si>
  <si>
    <t>Вес: 4,8кг.</t>
  </si>
  <si>
    <t>СЕРИЙНАЯ ПРОДУКЦИЯ. СЕТЧАТЫЕ ОГРАЖДЕНИЯ ДЛЯ ПОДДОНОВ</t>
  </si>
  <si>
    <t>№
п/п</t>
  </si>
  <si>
    <t>ОПК 1</t>
  </si>
  <si>
    <t>800х1200х860</t>
  </si>
  <si>
    <t>Высота ловителей 30мм. Высота с ловителями - 923мм</t>
  </si>
  <si>
    <t>ОПК 1 ЦИНК</t>
  </si>
  <si>
    <r>
      <t>Решетчатое ограждение для европоддона</t>
    </r>
    <r>
      <rPr>
        <sz val="9"/>
        <rFont val="Arial"/>
        <family val="2"/>
        <charset val="204"/>
      </rPr>
      <t>. Каркас изготовлен из профильной трубы. Заполнение - холодно гнутый усиленный профиль, изготовленный из листа 1,0 мм, шаг ячейки 97х215мм. Надежная фиксация к поддону. Возможность установки вертикально до трех штук. Грузоподъемность 1500 кг.</t>
    </r>
  </si>
  <si>
    <t>ОПС 1</t>
  </si>
  <si>
    <t>ОПС 1 ЦИНК</t>
  </si>
  <si>
    <r>
      <t>Сетчатое ограждение для европоддона.</t>
    </r>
    <r>
      <rPr>
        <sz val="9"/>
        <rFont val="Arial"/>
        <family val="2"/>
        <charset val="204"/>
      </rPr>
      <t xml:space="preserve"> Каркас изготовлен из профильной трубы. Заполнение сетка 50Х100х4 мм. Надежная фиксация к поддону. Возможность установки вертикально до трех штук. Грузоподъемность 1500 кг.</t>
    </r>
  </si>
  <si>
    <t>ОПК 500</t>
  </si>
  <si>
    <t>800х1200х535 (без ловителей)</t>
  </si>
  <si>
    <t>ОПК 500 ЦИНК</t>
  </si>
  <si>
    <r>
      <t>Решетчатое ограждение для европоддона.</t>
    </r>
    <r>
      <rPr>
        <sz val="9"/>
        <rFont val="Arial"/>
        <family val="2"/>
        <charset val="204"/>
      </rPr>
      <t xml:space="preserve"> Каркас изготовлен из профильной трубы. Заполнение - холодно гнутый усиленный профиль, изготовленный из листа 1,0 мм. Надежная фиксация к поддону. Возможность установки вертикально до пяти штук. Грузоподъемность 1500 кг.</t>
    </r>
  </si>
  <si>
    <t>ОПС 500</t>
  </si>
  <si>
    <t>ОПС 500 ЦИНК</t>
  </si>
  <si>
    <r>
      <t>Сетчатое ограждение для европоддона.</t>
    </r>
    <r>
      <rPr>
        <sz val="9"/>
        <rFont val="Arial"/>
        <family val="2"/>
        <charset val="204"/>
      </rPr>
      <t xml:space="preserve"> Каркас изготовлен из профильной трубы. Заполнение круглая металлическая сетка 50х100х4 мм. Надежная фиксация к поддону. Возможность установки вертикально до пяти штук. Грузоподъемность 1500 </t>
    </r>
  </si>
  <si>
    <t>ОПС 1500</t>
  </si>
  <si>
    <t>800х1200х1600 (без ловителей)</t>
  </si>
  <si>
    <r>
      <t>Сетчатое ограждение для поддона</t>
    </r>
    <r>
      <rPr>
        <sz val="9"/>
        <rFont val="Arial"/>
        <family val="2"/>
        <charset val="204"/>
      </rPr>
      <t>. Каркас изготовлен из профильной трубы. Заполнение металлическая сетка с ячейкой 50х100х4 мм. По стороне 1200 открываемая в пропорции 50/50 створка. Надежная фиксация к поддону. Возможность установки друг на друга вертикально, до двух штук. Грузоподъемность 600 кг.</t>
    </r>
  </si>
  <si>
    <t>ОПС 1800 М      (без поддона и полки).                  С боковой дверью.</t>
  </si>
  <si>
    <t>800х1200х1720 (без ловителей)</t>
  </si>
  <si>
    <r>
      <t>Сетчатое ограждение для поддона с открываемой дверью по стороне 800 на 270</t>
    </r>
    <r>
      <rPr>
        <sz val="9"/>
        <rFont val="Calibri"/>
        <family val="2"/>
        <charset val="204"/>
      </rPr>
      <t>°</t>
    </r>
    <r>
      <rPr>
        <sz val="9"/>
        <rFont val="Arial"/>
        <family val="2"/>
        <charset val="204"/>
      </rPr>
      <t>. Каркас изготовлен из профильной трубы. Заполнение металлическая сетка с ячейкой 50х100х4 мм. Поставляется в разобранном виде. Сборка осуществляется при помощи болтов М8.</t>
    </r>
  </si>
  <si>
    <t xml:space="preserve"> Полка сплошная</t>
  </si>
  <si>
    <t>Полка для ОПС 1800 М. Предназначена для деления рабочего объема на две рабочие зоны. Грузоподъемность 120 кг распределенной нагрузки.</t>
  </si>
  <si>
    <t>СЕРИЙНАЯ ПРОДУКЦИЯ. ЛЕСТНИЦЫ ПЕРЕДВИЖНЫЕ</t>
  </si>
  <si>
    <t>ЛС 5 (5 ступеней) высота до площадки 1260мм</t>
  </si>
  <si>
    <t>670х1300х1950</t>
  </si>
  <si>
    <t>ЛС 6 (6 ступеней)  высота до площадки 1460мм</t>
  </si>
  <si>
    <t>670х1390х2150</t>
  </si>
  <si>
    <t>ЛС 10 (10 ступеней)  высота до площадки 2260мм</t>
  </si>
  <si>
    <t>670х1854х2930</t>
  </si>
  <si>
    <t xml:space="preserve">Конструкция рамы цельно - сварная, металлическая из стальной трубы, покрыта антикоррозийным лакокрасочным покрытием RAL 5002. Поручни и ограждающие элементы выкрашены  RAL 3020. Ступени (ширина 200мм) и рабочая площадка (630х675мм) с противоскользящим резиновым напылением. На лестницы рекомендуем устанавливать платформенные колесные опоры ᴓ160мм: (два неповоротных и два поворотных с тормозом). </t>
  </si>
  <si>
    <t>ЛР 6.1  (6 ступеней 1 марш)</t>
  </si>
  <si>
    <r>
      <t xml:space="preserve">675х1615х2330  </t>
    </r>
    <r>
      <rPr>
        <sz val="8"/>
        <rFont val="Arial"/>
        <family val="2"/>
        <charset val="204"/>
      </rPr>
      <t>упаковка: 820х1550х290мм</t>
    </r>
  </si>
  <si>
    <r>
      <t xml:space="preserve">Передвижная, мобильная лестница с одним лестничным маршем.  Конструкция лестницы </t>
    </r>
    <r>
      <rPr>
        <b/>
        <sz val="9"/>
        <rFont val="Arial"/>
        <family val="2"/>
        <charset val="204"/>
      </rPr>
      <t xml:space="preserve">сборно-разборная. </t>
    </r>
    <r>
      <rPr>
        <sz val="9"/>
        <rFont val="Arial"/>
        <family val="2"/>
        <charset val="204"/>
      </rPr>
      <t xml:space="preserve">Высота до площадки 1430мм, рабочая площадка 675х800мм. Ступени (ширина 200мм) универсальные с противоскользящим покрытием, применимы для всех видов конструкций лестниц. Покрыта антикоррозийным лакокрасочным покрытием RAL 5002. Поручни и ограждающие элементы выкрашены  RAL 3020. На лестницы рекомендуем устанавливать платформенные колесные опоры ᴓ160мм: (два неповоротных и два поворотных с тормозом). 
</t>
    </r>
  </si>
  <si>
    <t>ЛР 6.2                         (6 ступеней 2 марша)</t>
  </si>
  <si>
    <r>
      <t xml:space="preserve">785х2135х2330 </t>
    </r>
    <r>
      <rPr>
        <sz val="8"/>
        <rFont val="Arial"/>
        <family val="2"/>
        <charset val="204"/>
      </rPr>
      <t>упаковка 820х1550х500мм</t>
    </r>
  </si>
  <si>
    <r>
      <t xml:space="preserve">Передвижная, мобильная лестница с двумя лестничным маршем.  Конструкция лестницы </t>
    </r>
    <r>
      <rPr>
        <b/>
        <sz val="9"/>
        <rFont val="Arial"/>
        <family val="2"/>
        <charset val="204"/>
      </rPr>
      <t>сборно-разборная.</t>
    </r>
    <r>
      <rPr>
        <sz val="9"/>
        <rFont val="Arial"/>
        <family val="2"/>
        <charset val="204"/>
      </rPr>
      <t xml:space="preserve"> Высота до площадки 1430мм, рабочая площадка 675х800мм. Ступени (ширина 200мм) универсальные с противоскользящим покрытием, применимы для всех видов конструкций лестниц. Покрыта антикоррозийным лакокрасочным покрытием RAL 5002. Поручни и ограждающие элементы выкрашены  RAL 3020. На лестницы рекомендуем устанавливать платформенные колесные опоры ᴓ160мм: (два неповоротных и два поворотных с тормозом). 
</t>
    </r>
  </si>
  <si>
    <t xml:space="preserve"> ЦЕНЫ КОЛЕС УТОЧНЯЙТЕ НА ДЕНЬ ПОКУПКИ</t>
  </si>
  <si>
    <t>В комплект поставки входит: два неповоротных колеса и два поворотных с тормозом</t>
  </si>
  <si>
    <t>Диаметр мм.</t>
  </si>
  <si>
    <t>200 кг</t>
  </si>
  <si>
    <t>СЕРИЙНАЯ ПРОДУКЦИЯ. ПОДДОНЫ МЕТАЛЛИЧЕСКИЕ</t>
  </si>
  <si>
    <r>
      <t xml:space="preserve">ПМК-К Евро </t>
    </r>
    <r>
      <rPr>
        <b/>
        <sz val="8"/>
        <rFont val="Arial"/>
        <family val="2"/>
        <charset val="204"/>
      </rPr>
      <t>(Окрашенный</t>
    </r>
    <r>
      <rPr>
        <b/>
        <sz val="10"/>
        <rFont val="Arial"/>
        <family val="2"/>
        <charset val="204"/>
      </rPr>
      <t>)</t>
    </r>
  </si>
  <si>
    <t>800х1200х150</t>
  </si>
  <si>
    <t xml:space="preserve">Поддон металлический каркасный. Изготовлен из профильной трубы 30х20.  Г/п 2000/1500 кг (статика / динамика). Полностью оцинкован. Порошковая покраска. Шаг между трубами - 103мм. </t>
  </si>
  <si>
    <r>
      <t xml:space="preserve">ПМК-К Фин </t>
    </r>
    <r>
      <rPr>
        <b/>
        <sz val="8"/>
        <rFont val="Arial"/>
        <family val="2"/>
        <charset val="204"/>
      </rPr>
      <t>(Окрашенный</t>
    </r>
    <r>
      <rPr>
        <b/>
        <sz val="10"/>
        <rFont val="Arial"/>
        <family val="2"/>
        <charset val="204"/>
      </rPr>
      <t>)</t>
    </r>
  </si>
  <si>
    <t>1000х1200х150</t>
  </si>
  <si>
    <r>
      <t xml:space="preserve">ПМК-Ц Евро </t>
    </r>
    <r>
      <rPr>
        <b/>
        <sz val="8"/>
        <rFont val="Arial"/>
        <family val="2"/>
        <charset val="204"/>
      </rPr>
      <t>(Оцинкованный</t>
    </r>
    <r>
      <rPr>
        <b/>
        <sz val="10"/>
        <rFont val="Arial"/>
        <family val="2"/>
        <charset val="204"/>
      </rPr>
      <t>)</t>
    </r>
  </si>
  <si>
    <r>
      <t xml:space="preserve">ПМК-Ц Фин </t>
    </r>
    <r>
      <rPr>
        <b/>
        <sz val="8"/>
        <rFont val="Arial"/>
        <family val="2"/>
        <charset val="204"/>
      </rPr>
      <t>(Оцинкованный</t>
    </r>
    <r>
      <rPr>
        <b/>
        <sz val="10"/>
        <rFont val="Arial"/>
        <family val="2"/>
        <charset val="204"/>
      </rPr>
      <t>)</t>
    </r>
  </si>
  <si>
    <r>
      <t xml:space="preserve">ПМ Евро </t>
    </r>
    <r>
      <rPr>
        <b/>
        <sz val="8"/>
        <rFont val="Arial"/>
        <family val="2"/>
        <charset val="204"/>
      </rPr>
      <t>(Окрашенный</t>
    </r>
    <r>
      <rPr>
        <b/>
        <sz val="10"/>
        <rFont val="Arial"/>
        <family val="2"/>
        <charset val="204"/>
      </rPr>
      <t>)</t>
    </r>
  </si>
  <si>
    <t>Поддон металлический. Каркас изготовлен из профильной трубы 30х20, покрытие листовой металл 1,0 мм. Направляющие для вил погрузчика (гидравлической тележки). Г/п 2000/1500 кг. (статика /динамика).</t>
  </si>
  <si>
    <r>
      <t xml:space="preserve">ПМ Фин </t>
    </r>
    <r>
      <rPr>
        <b/>
        <sz val="8"/>
        <rFont val="Arial"/>
        <family val="2"/>
        <charset val="204"/>
      </rPr>
      <t>(Окрашенный</t>
    </r>
    <r>
      <rPr>
        <b/>
        <sz val="10"/>
        <rFont val="Arial"/>
        <family val="2"/>
        <charset val="204"/>
      </rPr>
      <t>)</t>
    </r>
  </si>
  <si>
    <t>2П4. Окрашенный. ГОСТ 9078-84</t>
  </si>
  <si>
    <t>Поддон металлический каркасный. Изготовлен: труба 40х20х1,5мм, стойки из трубы 80х80мм. Г/п 5000. Порошковая покраска.</t>
  </si>
  <si>
    <t>ПМК-0 Евро</t>
  </si>
  <si>
    <t xml:space="preserve">Паллеты(поддоны) металлические однонастильные, четырёхзаходные, облегченные. Каркас изготовлен из профильной трубы 30х20. Настил каркасный выполнен из специального профиля 106х30.Грузоподъемность 500 кг распределенной нагрузки. Окраска порошковая. </t>
  </si>
  <si>
    <t>ПМК-0 Фин</t>
  </si>
  <si>
    <t>ПРИ УПАКОВКЕ 2-Х ПОДДОНОВ В ОДНО МЕСТО ОБЪЕМ СОСТАВЛЯЕТ 0,25м3.</t>
  </si>
  <si>
    <t>900х1210х230 толщина</t>
  </si>
  <si>
    <t>ПДБ 1               г/п 500кг</t>
  </si>
  <si>
    <t>836х836х220</t>
  </si>
  <si>
    <t xml:space="preserve">Поддон металлический с решеткой, для 200 литровых бочек, в случае пролива жидкости предусмотрена накопительная емкость 50л, с шаровым краном. </t>
  </si>
  <si>
    <t>ПДБ 2         г/п 500кг</t>
  </si>
  <si>
    <t>1356х846х217</t>
  </si>
  <si>
    <t xml:space="preserve">Конструкция поддона для бочек металлическая, сварная. 
Решетки для установки емкостей из стального листа с пазами - съемные. 
Для слива остатков жидкостей в дне поддона имеется резьбовое отверстие, с установленным шаровым сливным краном. 
Опоры коробчатой формы под погрузчик. </t>
  </si>
  <si>
    <t>ПДБ 4           г/п 900кг</t>
  </si>
  <si>
    <t>1356х1356х235</t>
  </si>
  <si>
    <t>Тележка под бочку             г/п 220кг</t>
  </si>
  <si>
    <r>
      <t>ᴓ</t>
    </r>
    <r>
      <rPr>
        <sz val="9"/>
        <rFont val="Arial"/>
        <family val="2"/>
        <charset val="204"/>
      </rPr>
      <t>615х50мм</t>
    </r>
  </si>
  <si>
    <r>
      <t xml:space="preserve">Тележка с бортиком 22 мм, под 200 литровую бочку. В комплекте </t>
    </r>
    <r>
      <rPr>
        <b/>
        <sz val="10"/>
        <rFont val="Arial"/>
        <family val="2"/>
        <charset val="204"/>
      </rPr>
      <t xml:space="preserve">метизы М10. </t>
    </r>
    <r>
      <rPr>
        <sz val="10"/>
        <rFont val="Arial"/>
        <family val="2"/>
        <charset val="204"/>
      </rPr>
      <t xml:space="preserve"> </t>
    </r>
  </si>
  <si>
    <t>Комплект поставки: 
 (2 поворотные + 2 поворотные с тормозом)</t>
  </si>
  <si>
    <r>
      <t>ᴓ</t>
    </r>
    <r>
      <rPr>
        <b/>
        <sz val="9"/>
        <rFont val="Arial"/>
        <family val="2"/>
        <charset val="204"/>
      </rPr>
      <t>160мм (г/п 450кг)</t>
    </r>
  </si>
  <si>
    <r>
      <t>ᴓ</t>
    </r>
    <r>
      <rPr>
        <b/>
        <sz val="9"/>
        <rFont val="Arial"/>
        <family val="2"/>
        <charset val="204"/>
      </rPr>
      <t>200мм (г/п 550кг)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</si>
</sst>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quot;р.&quot;_-;\-* #,##0.00&quot;р.&quot;_-;_-* \-??&quot;р.&quot;_-;_-@_-"/>
    <numFmt numFmtId="165" formatCode="0.0"/>
    <numFmt numFmtId="166" formatCode="#,##0.00&quot;р.&quot;"/>
    <numFmt numFmtId="167" formatCode="dddd&quot;, &quot;mmmm\ dd&quot;, &quot;yyyy"/>
    <numFmt numFmtId="168" formatCode="dd/mm/yy"/>
    <numFmt numFmtId="169" formatCode="_-[$€-2]\ * #,##0.00_-;\-[$€-2]\ * #,##0.00_-;_-[$€-2]\ * \-??_-;_-@_-"/>
    <numFmt numFmtId="170" formatCode="#,##0.0"/>
  </numFmts>
  <fonts count="44">
    <font>
      <sz val="10"/>
      <name val="Arial"/>
      <family val="2"/>
      <charset val="204"/>
    </font>
    <font>
      <sz val="10"/>
      <name val="Arial Cyr"/>
      <family val="2"/>
      <charset val="204"/>
    </font>
    <font>
      <sz val="11"/>
      <color indexed="8"/>
      <name val="Calibri"/>
      <family val="2"/>
      <charset val="204"/>
    </font>
    <font>
      <sz val="8"/>
      <name val="Arial"/>
      <family val="2"/>
      <charset val="204"/>
    </font>
    <font>
      <sz val="8"/>
      <color indexed="30"/>
      <name val="Arial"/>
      <family val="2"/>
      <charset val="204"/>
    </font>
    <font>
      <b/>
      <sz val="7"/>
      <name val="Arial"/>
      <family val="2"/>
      <charset val="204"/>
    </font>
    <font>
      <sz val="8.5"/>
      <name val="Arial"/>
      <family val="2"/>
      <charset val="204"/>
    </font>
    <font>
      <b/>
      <sz val="8.5"/>
      <name val="Arial"/>
      <family val="2"/>
      <charset val="204"/>
    </font>
    <font>
      <sz val="9"/>
      <color indexed="18"/>
      <name val="Arial"/>
      <family val="2"/>
      <charset val="204"/>
    </font>
    <font>
      <sz val="10"/>
      <color indexed="10"/>
      <name val="Arial"/>
      <family val="2"/>
      <charset val="204"/>
    </font>
    <font>
      <b/>
      <sz val="8"/>
      <name val="Arial"/>
      <family val="2"/>
      <charset val="204"/>
    </font>
    <font>
      <b/>
      <sz val="14"/>
      <name val="Arial"/>
      <family val="2"/>
      <charset val="204"/>
    </font>
    <font>
      <b/>
      <sz val="10"/>
      <name val="Arial"/>
      <family val="2"/>
      <charset val="204"/>
    </font>
    <font>
      <sz val="10"/>
      <color indexed="18"/>
      <name val="Arial"/>
      <family val="2"/>
      <charset val="204"/>
    </font>
    <font>
      <b/>
      <sz val="9"/>
      <name val="Arial"/>
      <family val="2"/>
      <charset val="204"/>
    </font>
    <font>
      <sz val="7"/>
      <name val="Arial"/>
      <family val="2"/>
      <charset val="204"/>
    </font>
    <font>
      <sz val="9"/>
      <name val="Arial"/>
      <family val="2"/>
      <charset val="204"/>
    </font>
    <font>
      <sz val="8"/>
      <name val="Calibri"/>
      <family val="2"/>
      <charset val="204"/>
    </font>
    <font>
      <b/>
      <sz val="10"/>
      <name val="Arial Cyr"/>
      <family val="2"/>
      <charset val="204"/>
    </font>
    <font>
      <b/>
      <sz val="12"/>
      <name val="Arial"/>
      <family val="2"/>
      <charset val="204"/>
    </font>
    <font>
      <sz val="9"/>
      <name val="Arial Cyr"/>
      <family val="2"/>
      <charset val="204"/>
    </font>
    <font>
      <b/>
      <sz val="11"/>
      <name val="Arial"/>
      <family val="2"/>
      <charset val="204"/>
    </font>
    <font>
      <sz val="11"/>
      <name val="Calibri"/>
      <family val="2"/>
      <charset val="204"/>
    </font>
    <font>
      <sz val="9"/>
      <name val="Calibri"/>
      <family val="2"/>
      <charset val="204"/>
    </font>
    <font>
      <sz val="7"/>
      <color indexed="30"/>
      <name val="Arial"/>
      <family val="2"/>
      <charset val="204"/>
    </font>
    <font>
      <sz val="72"/>
      <name val="Arial"/>
      <family val="2"/>
      <charset val="204"/>
    </font>
    <font>
      <sz val="8.5"/>
      <name val="Calibri"/>
      <family val="2"/>
      <charset val="204"/>
    </font>
    <font>
      <sz val="9"/>
      <color indexed="12"/>
      <name val="Arial"/>
      <family val="2"/>
      <charset val="204"/>
    </font>
    <font>
      <sz val="9"/>
      <color indexed="30"/>
      <name val="Arial"/>
      <family val="2"/>
      <charset val="204"/>
    </font>
    <font>
      <sz val="12"/>
      <name val="Arial"/>
      <family val="2"/>
      <charset val="204"/>
    </font>
    <font>
      <sz val="11"/>
      <name val="Arial"/>
      <family val="2"/>
      <charset val="204"/>
    </font>
    <font>
      <sz val="10"/>
      <color indexed="12"/>
      <name val="Arial"/>
      <family val="2"/>
      <charset val="204"/>
    </font>
    <font>
      <b/>
      <u/>
      <sz val="10"/>
      <name val="Arial"/>
      <family val="2"/>
      <charset val="204"/>
    </font>
    <font>
      <u/>
      <sz val="9"/>
      <color indexed="60"/>
      <name val="Arial"/>
      <family val="2"/>
      <charset val="204"/>
    </font>
    <font>
      <b/>
      <sz val="9"/>
      <color indexed="60"/>
      <name val="Arial"/>
      <family val="2"/>
      <charset val="204"/>
    </font>
    <font>
      <b/>
      <u/>
      <sz val="9"/>
      <color indexed="60"/>
      <name val="Arial"/>
      <family val="2"/>
      <charset val="204"/>
    </font>
    <font>
      <b/>
      <u/>
      <sz val="9"/>
      <name val="Arial"/>
      <family val="2"/>
      <charset val="204"/>
    </font>
    <font>
      <u/>
      <sz val="9"/>
      <name val="Arial"/>
      <family val="2"/>
      <charset val="204"/>
    </font>
    <font>
      <b/>
      <u/>
      <sz val="9"/>
      <color indexed="10"/>
      <name val="Arial"/>
      <family val="2"/>
      <charset val="204"/>
    </font>
    <font>
      <b/>
      <sz val="12"/>
      <color indexed="10"/>
      <name val="Arial"/>
      <family val="2"/>
      <charset val="204"/>
    </font>
    <font>
      <b/>
      <sz val="9"/>
      <name val="Times New Roman"/>
      <family val="1"/>
      <charset val="204"/>
    </font>
    <font>
      <sz val="14"/>
      <name val="Arial"/>
      <family val="2"/>
      <charset val="204"/>
    </font>
    <font>
      <sz val="16"/>
      <name val="Arial"/>
      <family val="2"/>
      <charset val="204"/>
    </font>
    <font>
      <sz val="10"/>
      <name val="Arial"/>
      <family val="2"/>
      <charset val="204"/>
    </font>
  </fonts>
  <fills count="5">
    <fill>
      <patternFill patternType="none"/>
    </fill>
    <fill>
      <patternFill patternType="gray125"/>
    </fill>
    <fill>
      <patternFill patternType="solid">
        <fgColor indexed="9"/>
        <bgColor indexed="26"/>
      </patternFill>
    </fill>
    <fill>
      <patternFill patternType="solid">
        <fgColor indexed="13"/>
        <bgColor indexed="34"/>
      </patternFill>
    </fill>
    <fill>
      <patternFill patternType="solid">
        <fgColor indexed="45"/>
        <bgColor indexed="29"/>
      </patternFill>
    </fill>
  </fills>
  <borders count="40">
    <border>
      <left/>
      <right/>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bottom/>
      <diagonal/>
    </border>
    <border>
      <left style="medium">
        <color indexed="8"/>
      </left>
      <right/>
      <top/>
      <bottom/>
      <diagonal/>
    </border>
    <border>
      <left style="medium">
        <color indexed="8"/>
      </left>
      <right/>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top style="medium">
        <color indexed="8"/>
      </top>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medium">
        <color indexed="8"/>
      </top>
      <bottom/>
      <diagonal/>
    </border>
    <border>
      <left/>
      <right/>
      <top style="thin">
        <color indexed="8"/>
      </top>
      <bottom style="thin">
        <color indexed="8"/>
      </bottom>
      <diagonal/>
    </border>
    <border>
      <left/>
      <right/>
      <top style="thin">
        <color indexed="8"/>
      </top>
      <bottom/>
      <diagonal/>
    </border>
    <border>
      <left style="medium">
        <color indexed="8"/>
      </left>
      <right/>
      <top style="thin">
        <color indexed="8"/>
      </top>
      <bottom/>
      <diagonal/>
    </border>
    <border>
      <left/>
      <right style="medium">
        <color indexed="8"/>
      </right>
      <top style="thin">
        <color indexed="8"/>
      </top>
      <bottom/>
      <diagonal/>
    </border>
    <border>
      <left/>
      <right/>
      <top style="medium">
        <color indexed="8"/>
      </top>
      <bottom style="thin">
        <color indexed="8"/>
      </bottom>
      <diagonal/>
    </border>
    <border>
      <left/>
      <right/>
      <top style="thin">
        <color indexed="8"/>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s>
  <cellStyleXfs count="6">
    <xf numFmtId="0" fontId="0" fillId="0" borderId="0"/>
    <xf numFmtId="164" fontId="43" fillId="0" borderId="0" applyFill="0" applyBorder="0" applyAlignment="0" applyProtection="0"/>
    <xf numFmtId="0" fontId="1" fillId="0" borderId="0"/>
    <xf numFmtId="164" fontId="43" fillId="0" borderId="0" applyFill="0" applyBorder="0" applyAlignment="0" applyProtection="0"/>
    <xf numFmtId="0" fontId="43" fillId="0" borderId="0"/>
    <xf numFmtId="0" fontId="2" fillId="0" borderId="0"/>
  </cellStyleXfs>
  <cellXfs count="687">
    <xf numFmtId="0" fontId="0" fillId="0" borderId="0" xfId="0"/>
    <xf numFmtId="0" fontId="3" fillId="0" borderId="0" xfId="0" applyFont="1"/>
    <xf numFmtId="0" fontId="0" fillId="0" borderId="0" xfId="0" applyBorder="1" applyAlignment="1">
      <alignment vertical="center" shrinkToFit="1"/>
    </xf>
    <xf numFmtId="0" fontId="0" fillId="0" borderId="0" xfId="0" applyAlignment="1">
      <alignment shrinkToFit="1"/>
    </xf>
    <xf numFmtId="0" fontId="6" fillId="2" borderId="3" xfId="0" applyFont="1" applyFill="1" applyBorder="1" applyAlignment="1">
      <alignment horizontal="center" vertical="center" shrinkToFit="1"/>
    </xf>
    <xf numFmtId="0" fontId="7" fillId="0" borderId="4" xfId="0" applyFont="1" applyFill="1" applyBorder="1" applyAlignment="1">
      <alignment horizontal="center" shrinkToFit="1"/>
    </xf>
    <xf numFmtId="0" fontId="6" fillId="0" borderId="5" xfId="0" applyFont="1" applyFill="1" applyBorder="1" applyAlignment="1">
      <alignment horizontal="center" shrinkToFit="1"/>
    </xf>
    <xf numFmtId="165" fontId="8" fillId="0" borderId="6" xfId="0" applyNumberFormat="1" applyFont="1" applyFill="1" applyBorder="1" applyAlignment="1">
      <alignment horizontal="center" vertical="center" shrinkToFit="1"/>
    </xf>
    <xf numFmtId="2" fontId="8" fillId="2" borderId="3" xfId="0" applyNumberFormat="1" applyFont="1" applyFill="1" applyBorder="1" applyAlignment="1">
      <alignment horizontal="center" vertical="center" shrinkToFit="1"/>
    </xf>
    <xf numFmtId="0" fontId="0" fillId="0" borderId="0" xfId="0" applyBorder="1" applyAlignment="1">
      <alignment horizontal="center" shrinkToFit="1"/>
    </xf>
    <xf numFmtId="0" fontId="6" fillId="2" borderId="7" xfId="0" applyFont="1" applyFill="1" applyBorder="1" applyAlignment="1">
      <alignment horizontal="center" vertical="center" shrinkToFit="1"/>
    </xf>
    <xf numFmtId="0" fontId="7" fillId="0" borderId="8" xfId="0" applyFont="1" applyFill="1" applyBorder="1" applyAlignment="1">
      <alignment horizontal="center" shrinkToFit="1"/>
    </xf>
    <xf numFmtId="0" fontId="6" fillId="0" borderId="9" xfId="0" applyFont="1" applyFill="1" applyBorder="1" applyAlignment="1">
      <alignment horizontal="center" shrinkToFit="1"/>
    </xf>
    <xf numFmtId="165" fontId="8" fillId="0" borderId="8" xfId="0" applyNumberFormat="1" applyFont="1" applyFill="1" applyBorder="1" applyAlignment="1">
      <alignment horizontal="center" vertical="center" shrinkToFit="1"/>
    </xf>
    <xf numFmtId="2" fontId="8" fillId="2" borderId="10" xfId="0" applyNumberFormat="1"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7" fillId="0" borderId="11" xfId="0" applyFont="1" applyFill="1" applyBorder="1" applyAlignment="1">
      <alignment horizontal="center" shrinkToFit="1"/>
    </xf>
    <xf numFmtId="0" fontId="6" fillId="0" borderId="12" xfId="0" applyFont="1" applyFill="1" applyBorder="1" applyAlignment="1">
      <alignment horizontal="center" shrinkToFit="1"/>
    </xf>
    <xf numFmtId="165" fontId="8" fillId="2" borderId="8" xfId="0" applyNumberFormat="1" applyFont="1" applyFill="1" applyBorder="1" applyAlignment="1">
      <alignment horizontal="center" vertical="center" shrinkToFit="1"/>
    </xf>
    <xf numFmtId="0" fontId="6" fillId="0" borderId="13" xfId="0" applyFont="1" applyFill="1" applyBorder="1" applyAlignment="1">
      <alignment horizontal="center" shrinkToFit="1"/>
    </xf>
    <xf numFmtId="0" fontId="6" fillId="2" borderId="14" xfId="0" applyFont="1" applyFill="1" applyBorder="1" applyAlignment="1">
      <alignment horizontal="center" vertical="center" shrinkToFit="1"/>
    </xf>
    <xf numFmtId="0" fontId="7" fillId="0" borderId="15" xfId="0" applyFont="1" applyFill="1" applyBorder="1" applyAlignment="1">
      <alignment horizontal="center" shrinkToFit="1"/>
    </xf>
    <xf numFmtId="0" fontId="6" fillId="0" borderId="16" xfId="0" applyFont="1" applyFill="1" applyBorder="1" applyAlignment="1">
      <alignment horizontal="center" shrinkToFit="1"/>
    </xf>
    <xf numFmtId="165" fontId="8" fillId="2" borderId="15" xfId="0" applyNumberFormat="1" applyFont="1" applyFill="1" applyBorder="1" applyAlignment="1">
      <alignment horizontal="center" vertical="center" shrinkToFit="1"/>
    </xf>
    <xf numFmtId="2" fontId="8" fillId="2" borderId="17" xfId="0" applyNumberFormat="1" applyFont="1" applyFill="1" applyBorder="1" applyAlignment="1">
      <alignment horizontal="center" vertical="center" shrinkToFit="1"/>
    </xf>
    <xf numFmtId="0" fontId="6" fillId="0" borderId="18" xfId="0" applyFont="1" applyFill="1" applyBorder="1" applyAlignment="1">
      <alignment horizontal="center" shrinkToFit="1"/>
    </xf>
    <xf numFmtId="165" fontId="8" fillId="2" borderId="6" xfId="0" applyNumberFormat="1" applyFont="1" applyFill="1" applyBorder="1" applyAlignment="1">
      <alignment horizontal="center" vertical="center" shrinkToFit="1"/>
    </xf>
    <xf numFmtId="2" fontId="9" fillId="0" borderId="0" xfId="0" applyNumberFormat="1" applyFont="1" applyFill="1" applyBorder="1" applyAlignment="1">
      <alignment shrinkToFit="1"/>
    </xf>
    <xf numFmtId="0" fontId="6" fillId="2" borderId="17" xfId="0" applyFont="1" applyFill="1" applyBorder="1" applyAlignment="1">
      <alignment horizontal="center" vertical="center" shrinkToFit="1"/>
    </xf>
    <xf numFmtId="0" fontId="7" fillId="0" borderId="0" xfId="0" applyFont="1" applyFill="1" applyBorder="1" applyAlignment="1">
      <alignment horizontal="center" shrinkToFit="1"/>
    </xf>
    <xf numFmtId="165" fontId="8" fillId="2" borderId="19" xfId="0" applyNumberFormat="1" applyFont="1" applyFill="1" applyBorder="1" applyAlignment="1">
      <alignment horizontal="center" vertical="center" shrinkToFit="1"/>
    </xf>
    <xf numFmtId="2" fontId="8" fillId="2" borderId="20" xfId="0" applyNumberFormat="1" applyFont="1" applyFill="1" applyBorder="1" applyAlignment="1">
      <alignment horizontal="center" vertical="center" shrinkToFit="1"/>
    </xf>
    <xf numFmtId="2" fontId="9" fillId="0" borderId="0" xfId="0" applyNumberFormat="1" applyFont="1" applyBorder="1" applyAlignment="1">
      <alignment shrinkToFit="1"/>
    </xf>
    <xf numFmtId="0" fontId="7" fillId="0" borderId="22" xfId="0" applyFont="1" applyFill="1" applyBorder="1" applyAlignment="1">
      <alignment horizontal="center" shrinkToFit="1"/>
    </xf>
    <xf numFmtId="0" fontId="7" fillId="0" borderId="23" xfId="0" applyFont="1" applyFill="1" applyBorder="1" applyAlignment="1">
      <alignment horizontal="center" shrinkToFit="1"/>
    </xf>
    <xf numFmtId="0" fontId="6" fillId="0" borderId="24" xfId="0" applyFont="1" applyFill="1" applyBorder="1" applyAlignment="1">
      <alignment horizontal="center" shrinkToFit="1"/>
    </xf>
    <xf numFmtId="165" fontId="8" fillId="2" borderId="25" xfId="0" applyNumberFormat="1" applyFont="1" applyFill="1" applyBorder="1" applyAlignment="1">
      <alignment horizontal="center" vertical="center" shrinkToFit="1"/>
    </xf>
    <xf numFmtId="2" fontId="8" fillId="2" borderId="14" xfId="0" applyNumberFormat="1" applyFont="1" applyFill="1" applyBorder="1" applyAlignment="1">
      <alignment horizontal="center" vertical="center" shrinkToFit="1"/>
    </xf>
    <xf numFmtId="0" fontId="7" fillId="0" borderId="26" xfId="0" applyFont="1" applyFill="1" applyBorder="1" applyAlignment="1">
      <alignment horizontal="center" shrinkToFit="1"/>
    </xf>
    <xf numFmtId="2" fontId="8" fillId="2" borderId="6" xfId="0" applyNumberFormat="1" applyFont="1" applyFill="1" applyBorder="1" applyAlignment="1">
      <alignment horizontal="center" vertical="center" shrinkToFit="1"/>
    </xf>
    <xf numFmtId="2" fontId="8" fillId="2" borderId="8" xfId="0" applyNumberFormat="1" applyFont="1" applyFill="1" applyBorder="1" applyAlignment="1">
      <alignment horizontal="center" vertical="center" shrinkToFit="1"/>
    </xf>
    <xf numFmtId="0" fontId="7" fillId="0" borderId="27" xfId="0" applyFont="1" applyFill="1" applyBorder="1" applyAlignment="1">
      <alignment horizontal="center" shrinkToFit="1"/>
    </xf>
    <xf numFmtId="2" fontId="8" fillId="2" borderId="15" xfId="0" applyNumberFormat="1" applyFont="1" applyFill="1" applyBorder="1" applyAlignment="1">
      <alignment horizontal="center" vertical="center" shrinkToFit="1"/>
    </xf>
    <xf numFmtId="0" fontId="7" fillId="0" borderId="28" xfId="0" applyFont="1" applyFill="1" applyBorder="1" applyAlignment="1">
      <alignment horizontal="center" shrinkToFit="1"/>
    </xf>
    <xf numFmtId="0" fontId="6" fillId="0" borderId="29" xfId="0" applyFont="1" applyFill="1" applyBorder="1" applyAlignment="1">
      <alignment horizontal="center" shrinkToFit="1"/>
    </xf>
    <xf numFmtId="0" fontId="9" fillId="0" borderId="1" xfId="0" applyFont="1" applyBorder="1" applyAlignment="1">
      <alignment horizontal="center" shrinkToFit="1"/>
    </xf>
    <xf numFmtId="0" fontId="3" fillId="0" borderId="0" xfId="0" applyFont="1" applyBorder="1" applyAlignment="1">
      <alignment horizontal="center" shrinkToFit="1"/>
    </xf>
    <xf numFmtId="0" fontId="3" fillId="0" borderId="0" xfId="0" applyFont="1" applyBorder="1" applyAlignment="1">
      <alignment shrinkToFit="1"/>
    </xf>
    <xf numFmtId="0" fontId="0" fillId="0" borderId="0" xfId="0" applyBorder="1" applyAlignment="1">
      <alignment shrinkToFit="1"/>
    </xf>
    <xf numFmtId="0" fontId="3" fillId="0" borderId="0" xfId="0" applyNumberFormat="1" applyFont="1" applyBorder="1" applyAlignment="1">
      <alignment wrapText="1"/>
    </xf>
    <xf numFmtId="0" fontId="7" fillId="0" borderId="18" xfId="0" applyFont="1" applyFill="1" applyBorder="1" applyAlignment="1">
      <alignment horizontal="center" shrinkToFit="1"/>
    </xf>
    <xf numFmtId="0" fontId="6" fillId="2" borderId="18" xfId="0" applyFont="1" applyFill="1" applyBorder="1" applyAlignment="1">
      <alignment horizontal="center" shrinkToFit="1"/>
    </xf>
    <xf numFmtId="0" fontId="7" fillId="0" borderId="9" xfId="0" applyFont="1" applyFill="1" applyBorder="1" applyAlignment="1">
      <alignment horizontal="center" shrinkToFit="1"/>
    </xf>
    <xf numFmtId="0" fontId="6" fillId="2" borderId="9" xfId="0" applyFont="1" applyFill="1" applyBorder="1" applyAlignment="1">
      <alignment horizontal="center" shrinkToFit="1"/>
    </xf>
    <xf numFmtId="0" fontId="7" fillId="0" borderId="12" xfId="0" applyFont="1" applyFill="1" applyBorder="1" applyAlignment="1">
      <alignment horizontal="center" shrinkToFit="1"/>
    </xf>
    <xf numFmtId="0" fontId="6" fillId="2" borderId="12" xfId="0" applyFont="1" applyFill="1" applyBorder="1" applyAlignment="1">
      <alignment horizontal="center" shrinkToFit="1"/>
    </xf>
    <xf numFmtId="0" fontId="6" fillId="2" borderId="13" xfId="0" applyFont="1" applyFill="1" applyBorder="1" applyAlignment="1">
      <alignment horizontal="center" shrinkToFit="1"/>
    </xf>
    <xf numFmtId="0" fontId="7" fillId="0" borderId="29" xfId="0" applyFont="1" applyFill="1" applyBorder="1" applyAlignment="1">
      <alignment horizontal="center" shrinkToFit="1"/>
    </xf>
    <xf numFmtId="0" fontId="6" fillId="2" borderId="16" xfId="0" applyFont="1" applyFill="1" applyBorder="1" applyAlignment="1">
      <alignment horizontal="center" shrinkToFit="1"/>
    </xf>
    <xf numFmtId="0" fontId="6" fillId="2" borderId="24" xfId="0" applyFont="1" applyFill="1" applyBorder="1" applyAlignment="1">
      <alignment horizontal="center" shrinkToFit="1"/>
    </xf>
    <xf numFmtId="0" fontId="7" fillId="0" borderId="21" xfId="0" applyFont="1" applyFill="1" applyBorder="1" applyAlignment="1">
      <alignment horizontal="center" shrinkToFit="1"/>
    </xf>
    <xf numFmtId="2" fontId="8" fillId="0" borderId="3" xfId="0" applyNumberFormat="1" applyFont="1" applyFill="1" applyBorder="1" applyAlignment="1">
      <alignment horizontal="center" vertical="center" shrinkToFit="1"/>
    </xf>
    <xf numFmtId="0" fontId="7" fillId="0" borderId="10" xfId="0" applyFont="1" applyFill="1" applyBorder="1" applyAlignment="1">
      <alignment horizontal="center" shrinkToFit="1"/>
    </xf>
    <xf numFmtId="2" fontId="8" fillId="0" borderId="10" xfId="0" applyNumberFormat="1" applyFont="1" applyFill="1" applyBorder="1" applyAlignment="1">
      <alignment horizontal="center" vertical="center" shrinkToFit="1"/>
    </xf>
    <xf numFmtId="0" fontId="7" fillId="0" borderId="7" xfId="0" applyFont="1" applyFill="1" applyBorder="1" applyAlignment="1">
      <alignment horizontal="center" shrinkToFit="1"/>
    </xf>
    <xf numFmtId="0" fontId="7" fillId="0" borderId="14" xfId="0" applyFont="1" applyFill="1" applyBorder="1" applyAlignment="1">
      <alignment horizontal="center" shrinkToFit="1"/>
    </xf>
    <xf numFmtId="165" fontId="8" fillId="0" borderId="25" xfId="0" applyNumberFormat="1" applyFont="1" applyFill="1" applyBorder="1" applyAlignment="1">
      <alignment horizontal="center" vertical="center" shrinkToFit="1"/>
    </xf>
    <xf numFmtId="2" fontId="8" fillId="0" borderId="14" xfId="0" applyNumberFormat="1" applyFont="1" applyFill="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shrinkToFit="1"/>
    </xf>
    <xf numFmtId="0" fontId="7" fillId="0" borderId="25" xfId="0" applyFont="1" applyFill="1" applyBorder="1" applyAlignment="1">
      <alignment horizontal="center" shrinkToFit="1"/>
    </xf>
    <xf numFmtId="0" fontId="6" fillId="2" borderId="5" xfId="0" applyFont="1" applyFill="1" applyBorder="1" applyAlignment="1">
      <alignment horizontal="center" vertical="center" shrinkToFit="1"/>
    </xf>
    <xf numFmtId="0" fontId="12" fillId="0" borderId="3" xfId="0" applyFont="1" applyFill="1" applyBorder="1" applyAlignment="1">
      <alignment horizontal="center" vertical="center" wrapText="1" shrinkToFit="1"/>
    </xf>
    <xf numFmtId="0" fontId="3" fillId="2" borderId="26" xfId="0" applyFont="1" applyFill="1" applyBorder="1" applyAlignment="1">
      <alignment horizontal="center" vertical="center" wrapText="1" shrinkToFit="1"/>
    </xf>
    <xf numFmtId="165" fontId="13" fillId="2" borderId="6" xfId="0" applyNumberFormat="1" applyFont="1" applyFill="1" applyBorder="1" applyAlignment="1">
      <alignment horizontal="center" vertical="center" wrapText="1" shrinkToFit="1"/>
    </xf>
    <xf numFmtId="2" fontId="13" fillId="2" borderId="6" xfId="0" applyNumberFormat="1" applyFont="1" applyFill="1" applyBorder="1" applyAlignment="1">
      <alignment horizontal="center" vertical="center" wrapText="1" shrinkToFit="1"/>
    </xf>
    <xf numFmtId="0" fontId="5" fillId="0" borderId="21" xfId="0" applyFont="1" applyBorder="1" applyAlignment="1">
      <alignment horizontal="center" vertical="center" shrinkToFit="1"/>
    </xf>
    <xf numFmtId="0" fontId="6" fillId="2" borderId="9" xfId="0" applyFont="1" applyFill="1" applyBorder="1" applyAlignment="1">
      <alignment horizontal="center" vertical="center" shrinkToFit="1"/>
    </xf>
    <xf numFmtId="0" fontId="12" fillId="0" borderId="10" xfId="0" applyFont="1" applyFill="1" applyBorder="1" applyAlignment="1">
      <alignment horizontal="center" vertical="center" wrapText="1" shrinkToFit="1"/>
    </xf>
    <xf numFmtId="0" fontId="3" fillId="2" borderId="22" xfId="0" applyFont="1" applyFill="1" applyBorder="1" applyAlignment="1">
      <alignment horizontal="center" vertical="center" wrapText="1" shrinkToFit="1"/>
    </xf>
    <xf numFmtId="165" fontId="13" fillId="2" borderId="8" xfId="0" applyNumberFormat="1" applyFont="1" applyFill="1" applyBorder="1" applyAlignment="1">
      <alignment horizontal="center" vertical="center" wrapText="1" shrinkToFit="1"/>
    </xf>
    <xf numFmtId="2" fontId="13" fillId="2" borderId="8" xfId="0" applyNumberFormat="1" applyFont="1" applyFill="1" applyBorder="1" applyAlignment="1">
      <alignment horizontal="center" vertical="center" wrapText="1" shrinkToFit="1"/>
    </xf>
    <xf numFmtId="0" fontId="5" fillId="0" borderId="7" xfId="0" applyFont="1" applyBorder="1" applyAlignment="1">
      <alignment horizontal="center" vertical="center" shrinkToFit="1"/>
    </xf>
    <xf numFmtId="0" fontId="6" fillId="2" borderId="16" xfId="0" applyFont="1" applyFill="1" applyBorder="1" applyAlignment="1">
      <alignment horizontal="center" vertical="center" shrinkToFit="1"/>
    </xf>
    <xf numFmtId="0" fontId="12" fillId="2" borderId="17" xfId="0" applyFont="1" applyFill="1" applyBorder="1" applyAlignment="1">
      <alignment horizontal="center" vertical="center" wrapText="1" shrinkToFit="1"/>
    </xf>
    <xf numFmtId="0" fontId="3" fillId="2" borderId="27" xfId="0" applyFont="1" applyFill="1" applyBorder="1" applyAlignment="1">
      <alignment horizontal="center" vertical="center" wrapText="1" shrinkToFit="1"/>
    </xf>
    <xf numFmtId="165" fontId="13" fillId="2" borderId="15" xfId="0" applyNumberFormat="1" applyFont="1" applyFill="1" applyBorder="1" applyAlignment="1">
      <alignment horizontal="center" vertical="center" wrapText="1" shrinkToFit="1"/>
    </xf>
    <xf numFmtId="2" fontId="13" fillId="2" borderId="15" xfId="0" applyNumberFormat="1" applyFont="1" applyFill="1" applyBorder="1" applyAlignment="1">
      <alignment horizontal="center" vertical="center" wrapText="1" shrinkToFit="1"/>
    </xf>
    <xf numFmtId="0" fontId="5" fillId="0" borderId="30" xfId="0" applyFont="1" applyBorder="1" applyAlignment="1">
      <alignment horizontal="center" vertical="center" shrinkToFit="1"/>
    </xf>
    <xf numFmtId="0" fontId="12" fillId="0" borderId="2" xfId="0" applyFont="1" applyBorder="1" applyAlignment="1">
      <alignment horizontal="center" vertical="center" shrinkToFit="1"/>
    </xf>
    <xf numFmtId="0" fontId="15" fillId="0" borderId="0" xfId="0" applyFont="1" applyAlignment="1">
      <alignment horizontal="center" shrinkToFit="1"/>
    </xf>
    <xf numFmtId="0" fontId="0" fillId="0" borderId="1" xfId="0" applyFont="1" applyBorder="1" applyAlignment="1">
      <alignment horizontal="center" vertical="center" shrinkToFit="1"/>
    </xf>
    <xf numFmtId="0" fontId="0" fillId="0" borderId="28" xfId="0" applyFont="1" applyBorder="1" applyAlignment="1">
      <alignment horizontal="center" vertical="center" shrinkToFit="1"/>
    </xf>
    <xf numFmtId="0" fontId="0" fillId="0" borderId="30" xfId="0" applyFont="1" applyBorder="1" applyAlignment="1">
      <alignment horizontal="center" vertical="center" shrinkToFit="1"/>
    </xf>
    <xf numFmtId="0" fontId="0" fillId="0" borderId="0" xfId="0" applyFont="1" applyAlignment="1">
      <alignment horizontal="center" shrinkToFit="1"/>
    </xf>
    <xf numFmtId="0" fontId="0" fillId="0" borderId="0" xfId="0" applyFont="1" applyAlignment="1">
      <alignment shrinkToFit="1"/>
    </xf>
    <xf numFmtId="166" fontId="12" fillId="0" borderId="1" xfId="0" applyNumberFormat="1" applyFont="1" applyFill="1" applyBorder="1" applyAlignment="1">
      <alignment horizontal="center" vertical="center" wrapText="1" shrinkToFit="1"/>
    </xf>
    <xf numFmtId="166" fontId="12" fillId="0" borderId="2" xfId="0" applyNumberFormat="1" applyFont="1" applyFill="1" applyBorder="1" applyAlignment="1">
      <alignment horizontal="center" vertical="center" wrapText="1" shrinkToFit="1"/>
    </xf>
    <xf numFmtId="166" fontId="12" fillId="0" borderId="28" xfId="0" applyNumberFormat="1" applyFont="1" applyFill="1" applyBorder="1" applyAlignment="1">
      <alignment horizontal="center" vertical="center" wrapText="1" shrinkToFit="1"/>
    </xf>
    <xf numFmtId="0" fontId="15" fillId="0" borderId="0" xfId="0" applyFont="1" applyBorder="1" applyAlignment="1">
      <alignment horizontal="center" vertical="center" shrinkToFit="1"/>
    </xf>
    <xf numFmtId="0" fontId="0" fillId="0" borderId="0" xfId="0" applyAlignment="1">
      <alignment vertical="center" shrinkToFit="1"/>
    </xf>
    <xf numFmtId="0" fontId="1" fillId="0" borderId="1" xfId="0" applyFont="1" applyBorder="1" applyAlignment="1">
      <alignment horizontal="center" vertical="center" shrinkToFit="1"/>
    </xf>
    <xf numFmtId="0" fontId="6" fillId="0" borderId="30" xfId="0" applyFont="1" applyFill="1" applyBorder="1" applyAlignment="1">
      <alignment horizontal="center" vertical="center" shrinkToFit="1"/>
    </xf>
    <xf numFmtId="0" fontId="12" fillId="0" borderId="30" xfId="0" applyFont="1" applyFill="1" applyBorder="1" applyAlignment="1">
      <alignment horizontal="center" vertical="center" wrapText="1" shrinkToFit="1"/>
    </xf>
    <xf numFmtId="0" fontId="3" fillId="2" borderId="29" xfId="0" applyFont="1" applyFill="1" applyBorder="1" applyAlignment="1">
      <alignment horizontal="center" vertical="center" wrapText="1" shrinkToFit="1"/>
    </xf>
    <xf numFmtId="165" fontId="13" fillId="2" borderId="28" xfId="0" applyNumberFormat="1" applyFont="1" applyFill="1" applyBorder="1" applyAlignment="1">
      <alignment horizontal="center" vertical="center" wrapText="1" shrinkToFit="1"/>
    </xf>
    <xf numFmtId="2" fontId="13" fillId="2" borderId="28" xfId="0" applyNumberFormat="1" applyFont="1" applyFill="1" applyBorder="1" applyAlignment="1">
      <alignment horizontal="center" vertical="center" wrapText="1" shrinkToFit="1"/>
    </xf>
    <xf numFmtId="0" fontId="9" fillId="0" borderId="30" xfId="0" applyFont="1" applyBorder="1" applyAlignment="1">
      <alignment horizontal="center" shrinkToFit="1"/>
    </xf>
    <xf numFmtId="0" fontId="6" fillId="0" borderId="1" xfId="0" applyFont="1" applyFill="1" applyBorder="1" applyAlignment="1">
      <alignment horizontal="center" vertical="center" shrinkToFit="1"/>
    </xf>
    <xf numFmtId="0" fontId="10" fillId="0" borderId="1" xfId="0" applyFont="1" applyFill="1" applyBorder="1" applyAlignment="1">
      <alignment horizontal="center" vertical="center" wrapText="1" shrinkToFit="1"/>
    </xf>
    <xf numFmtId="0" fontId="3" fillId="2" borderId="32" xfId="0" applyFont="1" applyFill="1" applyBorder="1" applyAlignment="1">
      <alignment horizontal="center" vertical="center" wrapText="1" shrinkToFit="1"/>
    </xf>
    <xf numFmtId="165" fontId="13" fillId="2" borderId="0" xfId="0" applyNumberFormat="1" applyFont="1" applyFill="1" applyBorder="1" applyAlignment="1">
      <alignment horizontal="center" vertical="center" wrapText="1" shrinkToFit="1"/>
    </xf>
    <xf numFmtId="2" fontId="13" fillId="2" borderId="7" xfId="0" applyNumberFormat="1" applyFont="1" applyFill="1" applyBorder="1" applyAlignment="1">
      <alignment horizontal="center" vertical="center" wrapText="1" shrinkToFit="1"/>
    </xf>
    <xf numFmtId="0" fontId="3" fillId="0" borderId="3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1" xfId="0" applyFont="1" applyBorder="1" applyAlignment="1">
      <alignment horizontal="center" vertical="center" shrinkToFit="1"/>
    </xf>
    <xf numFmtId="0" fontId="7" fillId="0" borderId="1" xfId="0" applyFont="1" applyFill="1" applyBorder="1" applyAlignment="1">
      <alignment horizontal="center" vertical="center" shrinkToFit="1"/>
    </xf>
    <xf numFmtId="0" fontId="6" fillId="0" borderId="32" xfId="0" applyFont="1" applyFill="1" applyBorder="1" applyAlignment="1">
      <alignment horizontal="center" vertical="center" shrinkToFit="1"/>
    </xf>
    <xf numFmtId="0" fontId="7" fillId="0" borderId="1" xfId="0" applyFont="1" applyFill="1" applyBorder="1" applyAlignment="1">
      <alignment horizontal="center" vertical="center" wrapText="1" shrinkToFit="1"/>
    </xf>
    <xf numFmtId="0" fontId="3" fillId="0" borderId="33" xfId="0" applyFont="1" applyFill="1" applyBorder="1" applyAlignment="1">
      <alignment horizontal="center" vertical="center" wrapText="1" shrinkToFit="1"/>
    </xf>
    <xf numFmtId="0" fontId="8" fillId="0" borderId="33" xfId="0" applyFont="1" applyBorder="1" applyAlignment="1">
      <alignment horizontal="center" vertical="center" shrinkToFit="1"/>
    </xf>
    <xf numFmtId="0" fontId="9" fillId="0" borderId="2" xfId="0" applyFont="1" applyBorder="1" applyAlignment="1">
      <alignment horizontal="center" shrinkToFit="1"/>
    </xf>
    <xf numFmtId="0" fontId="7" fillId="0" borderId="15" xfId="0" applyFont="1" applyFill="1" applyBorder="1" applyAlignment="1">
      <alignment horizontal="center" vertical="center" shrinkToFit="1"/>
    </xf>
    <xf numFmtId="165" fontId="8" fillId="0" borderId="1" xfId="0" applyNumberFormat="1" applyFont="1" applyFill="1" applyBorder="1" applyAlignment="1">
      <alignment horizontal="center" vertical="center" shrinkToFit="1"/>
    </xf>
    <xf numFmtId="2" fontId="8" fillId="0" borderId="1" xfId="0" applyNumberFormat="1" applyFont="1" applyFill="1" applyBorder="1" applyAlignment="1">
      <alignment horizontal="center" vertical="center" shrinkToFit="1"/>
    </xf>
    <xf numFmtId="49" fontId="3" fillId="2" borderId="2" xfId="0" applyNumberFormat="1" applyFont="1" applyFill="1" applyBorder="1" applyAlignment="1">
      <alignment vertical="center" wrapText="1" shrinkToFit="1"/>
    </xf>
    <xf numFmtId="0" fontId="7" fillId="0" borderId="15" xfId="0" applyFont="1" applyFill="1" applyBorder="1" applyAlignment="1">
      <alignment horizontal="center" vertical="center" wrapText="1" shrinkToFit="1"/>
    </xf>
    <xf numFmtId="165" fontId="8" fillId="0" borderId="11" xfId="0" applyNumberFormat="1" applyFont="1" applyFill="1" applyBorder="1" applyAlignment="1">
      <alignment horizontal="center" vertical="center" shrinkToFit="1"/>
    </xf>
    <xf numFmtId="2" fontId="8" fillId="0" borderId="7" xfId="0" applyNumberFormat="1" applyFont="1" applyFill="1" applyBorder="1" applyAlignment="1">
      <alignment horizontal="center" vertical="center" shrinkToFit="1"/>
    </xf>
    <xf numFmtId="0" fontId="0" fillId="0" borderId="1" xfId="0" applyFont="1" applyBorder="1" applyAlignment="1">
      <alignment vertical="center" shrinkToFit="1"/>
    </xf>
    <xf numFmtId="0" fontId="0" fillId="0" borderId="30" xfId="0" applyFont="1" applyBorder="1" applyAlignment="1">
      <alignment shrinkToFit="1"/>
    </xf>
    <xf numFmtId="0" fontId="4" fillId="2" borderId="34" xfId="0" applyFont="1" applyFill="1" applyBorder="1" applyAlignment="1">
      <alignment vertical="center" wrapText="1"/>
    </xf>
    <xf numFmtId="0" fontId="4" fillId="2" borderId="4" xfId="0" applyFont="1" applyFill="1" applyBorder="1" applyAlignment="1">
      <alignment vertical="center" wrapText="1"/>
    </xf>
    <xf numFmtId="0" fontId="4" fillId="2" borderId="0" xfId="0" applyFont="1" applyFill="1" applyBorder="1" applyAlignment="1">
      <alignment vertical="center" wrapText="1"/>
    </xf>
    <xf numFmtId="0" fontId="4" fillId="2" borderId="11" xfId="0" applyFont="1" applyFill="1" applyBorder="1" applyAlignment="1">
      <alignment vertical="center" wrapText="1"/>
    </xf>
    <xf numFmtId="0" fontId="4" fillId="2" borderId="31" xfId="0" applyFont="1" applyFill="1" applyBorder="1" applyAlignment="1">
      <alignment vertical="center" wrapText="1"/>
    </xf>
    <xf numFmtId="0" fontId="4" fillId="2" borderId="28" xfId="0" applyFont="1" applyFill="1" applyBorder="1" applyAlignment="1">
      <alignment vertical="center" wrapText="1"/>
    </xf>
    <xf numFmtId="0" fontId="12" fillId="0" borderId="1" xfId="0" applyFont="1" applyBorder="1" applyAlignment="1">
      <alignment horizontal="center" vertical="center"/>
    </xf>
    <xf numFmtId="0" fontId="7" fillId="0" borderId="24" xfId="0" applyFont="1" applyFill="1" applyBorder="1" applyAlignment="1">
      <alignment horizontal="center" shrinkToFit="1"/>
    </xf>
    <xf numFmtId="0" fontId="7" fillId="0" borderId="34" xfId="0" applyFont="1" applyFill="1" applyBorder="1" applyAlignment="1">
      <alignment horizontal="center" shrinkToFit="1"/>
    </xf>
    <xf numFmtId="0" fontId="6" fillId="2" borderId="20" xfId="0" applyFont="1" applyFill="1" applyBorder="1" applyAlignment="1">
      <alignment horizontal="center" vertical="center" shrinkToFit="1"/>
    </xf>
    <xf numFmtId="0" fontId="7" fillId="0" borderId="31" xfId="0" applyFont="1" applyFill="1" applyBorder="1" applyAlignment="1">
      <alignment horizontal="center" shrinkToFit="1"/>
    </xf>
    <xf numFmtId="0" fontId="6" fillId="2" borderId="29" xfId="0" applyFont="1" applyFill="1" applyBorder="1" applyAlignment="1">
      <alignment horizontal="center" shrinkToFit="1"/>
    </xf>
    <xf numFmtId="0" fontId="13" fillId="0" borderId="6" xfId="0" applyFont="1" applyBorder="1" applyAlignment="1">
      <alignment horizontal="center" vertical="center" shrinkToFit="1"/>
    </xf>
    <xf numFmtId="2" fontId="13" fillId="0" borderId="0" xfId="0" applyNumberFormat="1" applyFont="1" applyAlignment="1">
      <alignment horizontal="center" vertical="center" shrinkToFit="1"/>
    </xf>
    <xf numFmtId="0" fontId="13" fillId="0" borderId="8" xfId="0" applyFont="1" applyBorder="1" applyAlignment="1">
      <alignment horizontal="center" vertical="center" shrinkToFit="1"/>
    </xf>
    <xf numFmtId="2" fontId="13" fillId="0" borderId="11" xfId="0" applyNumberFormat="1" applyFont="1" applyBorder="1" applyAlignment="1">
      <alignment horizontal="center" vertical="center" shrinkToFit="1"/>
    </xf>
    <xf numFmtId="0" fontId="14" fillId="0" borderId="1" xfId="4" applyFont="1" applyBorder="1" applyAlignment="1" applyProtection="1">
      <alignment horizontal="center" vertical="center" shrinkToFit="1"/>
      <protection hidden="1"/>
    </xf>
    <xf numFmtId="0" fontId="14" fillId="0" borderId="1" xfId="4" applyFont="1" applyBorder="1" applyAlignment="1" applyProtection="1">
      <alignment horizontal="center" vertical="center" wrapText="1" shrinkToFit="1"/>
      <protection hidden="1"/>
    </xf>
    <xf numFmtId="0" fontId="14" fillId="0" borderId="33" xfId="4" applyFont="1" applyBorder="1" applyAlignment="1" applyProtection="1">
      <alignment horizontal="center" vertical="center" wrapText="1" shrinkToFit="1"/>
      <protection hidden="1"/>
    </xf>
    <xf numFmtId="0" fontId="14" fillId="0" borderId="2" xfId="4" applyFont="1" applyBorder="1" applyAlignment="1" applyProtection="1">
      <alignment horizontal="center" vertical="center" wrapText="1" shrinkToFit="1"/>
      <protection hidden="1"/>
    </xf>
    <xf numFmtId="0" fontId="12" fillId="0" borderId="1" xfId="4" applyFont="1" applyBorder="1" applyAlignment="1" applyProtection="1">
      <alignment horizontal="center" vertical="center" wrapText="1" shrinkToFit="1"/>
      <protection hidden="1"/>
    </xf>
    <xf numFmtId="0" fontId="6" fillId="0" borderId="3" xfId="0" applyFont="1" applyFill="1" applyBorder="1" applyAlignment="1">
      <alignment horizontal="center" shrinkToFit="1"/>
    </xf>
    <xf numFmtId="0" fontId="6" fillId="2" borderId="34" xfId="0" applyFont="1" applyFill="1" applyBorder="1" applyAlignment="1">
      <alignment horizontal="center" shrinkToFit="1"/>
    </xf>
    <xf numFmtId="0" fontId="6" fillId="0" borderId="10" xfId="0" applyFont="1" applyFill="1" applyBorder="1" applyAlignment="1">
      <alignment horizontal="center" shrinkToFit="1"/>
    </xf>
    <xf numFmtId="0" fontId="6" fillId="2" borderId="22" xfId="0" applyFont="1" applyFill="1" applyBorder="1" applyAlignment="1">
      <alignment horizontal="center" shrinkToFit="1"/>
    </xf>
    <xf numFmtId="0" fontId="6" fillId="2" borderId="0" xfId="0" applyFont="1" applyFill="1" applyBorder="1" applyAlignment="1">
      <alignment horizontal="center" shrinkToFit="1"/>
    </xf>
    <xf numFmtId="0" fontId="6" fillId="0" borderId="17" xfId="0" applyFont="1" applyFill="1" applyBorder="1" applyAlignment="1">
      <alignment horizontal="center" shrinkToFit="1"/>
    </xf>
    <xf numFmtId="0" fontId="6" fillId="2" borderId="27" xfId="0" applyFont="1" applyFill="1" applyBorder="1" applyAlignment="1">
      <alignment horizontal="center" shrinkToFit="1"/>
    </xf>
    <xf numFmtId="0" fontId="6" fillId="2" borderId="30" xfId="0" applyFont="1" applyFill="1" applyBorder="1" applyAlignment="1">
      <alignment horizontal="center" vertical="center" shrinkToFit="1"/>
    </xf>
    <xf numFmtId="0" fontId="6" fillId="0" borderId="6" xfId="0" applyFont="1" applyFill="1" applyBorder="1" applyAlignment="1">
      <alignment horizontal="center" shrinkToFit="1"/>
    </xf>
    <xf numFmtId="0" fontId="6" fillId="0" borderId="8" xfId="0" applyFont="1" applyFill="1" applyBorder="1" applyAlignment="1">
      <alignment horizontal="center" shrinkToFit="1"/>
    </xf>
    <xf numFmtId="0" fontId="6" fillId="0" borderId="22" xfId="0" applyFont="1" applyFill="1" applyBorder="1" applyAlignment="1">
      <alignment horizontal="center" shrinkToFit="1"/>
    </xf>
    <xf numFmtId="0" fontId="6" fillId="2" borderId="35" xfId="0" applyFont="1" applyFill="1" applyBorder="1" applyAlignment="1">
      <alignment horizontal="center" shrinkToFit="1"/>
    </xf>
    <xf numFmtId="0" fontId="6" fillId="0" borderId="15" xfId="0" applyFont="1" applyFill="1" applyBorder="1" applyAlignment="1">
      <alignment horizontal="center" shrinkToFit="1"/>
    </xf>
    <xf numFmtId="0" fontId="6" fillId="0" borderId="6"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2" fontId="8" fillId="0" borderId="8" xfId="0" applyNumberFormat="1" applyFont="1" applyFill="1" applyBorder="1" applyAlignment="1">
      <alignment horizontal="center" vertical="center" shrinkToFit="1"/>
    </xf>
    <xf numFmtId="0" fontId="6" fillId="0" borderId="15" xfId="0" applyFont="1" applyFill="1" applyBorder="1" applyAlignment="1">
      <alignment horizontal="center" vertical="center" shrinkToFit="1"/>
    </xf>
    <xf numFmtId="165" fontId="8" fillId="0" borderId="15" xfId="0" applyNumberFormat="1" applyFont="1" applyFill="1" applyBorder="1" applyAlignment="1">
      <alignment horizontal="center" vertical="center" shrinkToFit="1"/>
    </xf>
    <xf numFmtId="2" fontId="8" fillId="0" borderId="17" xfId="0" applyNumberFormat="1"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2" borderId="12" xfId="0" applyFont="1" applyFill="1" applyBorder="1" applyAlignment="1">
      <alignment horizontal="center" vertical="center" shrinkToFit="1"/>
    </xf>
    <xf numFmtId="0" fontId="6" fillId="0" borderId="16" xfId="0" applyFont="1" applyFill="1" applyBorder="1" applyAlignment="1">
      <alignment horizontal="center" vertical="center" shrinkToFit="1"/>
    </xf>
    <xf numFmtId="0" fontId="14" fillId="0" borderId="2" xfId="0" applyFont="1" applyBorder="1" applyAlignment="1">
      <alignment horizontal="center" vertical="center" wrapText="1" shrinkToFit="1"/>
    </xf>
    <xf numFmtId="0" fontId="0" fillId="0" borderId="0" xfId="0" applyProtection="1">
      <protection hidden="1"/>
    </xf>
    <xf numFmtId="0" fontId="0" fillId="0" borderId="0" xfId="0" applyFont="1" applyProtection="1">
      <protection hidden="1"/>
    </xf>
    <xf numFmtId="0" fontId="16" fillId="0" borderId="21" xfId="0" applyFont="1" applyBorder="1" applyAlignment="1" applyProtection="1">
      <alignment horizontal="center" vertical="center" shrinkToFit="1"/>
      <protection hidden="1"/>
    </xf>
    <xf numFmtId="165" fontId="13" fillId="0" borderId="4" xfId="0" applyNumberFormat="1" applyFont="1" applyBorder="1" applyAlignment="1" applyProtection="1">
      <alignment horizontal="center" vertical="center" shrinkToFit="1"/>
      <protection hidden="1"/>
    </xf>
    <xf numFmtId="2" fontId="13" fillId="0" borderId="4" xfId="0" applyNumberFormat="1" applyFont="1" applyBorder="1" applyAlignment="1" applyProtection="1">
      <alignment horizontal="center" vertical="center" shrinkToFit="1"/>
      <protection hidden="1"/>
    </xf>
    <xf numFmtId="49" fontId="16" fillId="0" borderId="21" xfId="0" applyNumberFormat="1" applyFont="1" applyBorder="1" applyAlignment="1" applyProtection="1">
      <alignment horizontal="center" vertical="center" wrapText="1" shrinkToFit="1"/>
      <protection hidden="1"/>
    </xf>
    <xf numFmtId="0" fontId="0" fillId="0" borderId="1" xfId="0" applyBorder="1" applyAlignment="1" applyProtection="1">
      <alignment horizontal="center" shrinkToFit="1"/>
      <protection hidden="1"/>
    </xf>
    <xf numFmtId="0" fontId="0" fillId="0" borderId="0" xfId="0" applyAlignment="1" applyProtection="1">
      <alignment shrinkToFit="1"/>
      <protection hidden="1"/>
    </xf>
    <xf numFmtId="49" fontId="16" fillId="0" borderId="18" xfId="0" applyNumberFormat="1" applyFont="1" applyBorder="1" applyAlignment="1" applyProtection="1">
      <alignment horizontal="center" vertical="center" wrapText="1" shrinkToFit="1"/>
      <protection hidden="1"/>
    </xf>
    <xf numFmtId="0" fontId="0" fillId="0" borderId="30" xfId="0" applyBorder="1" applyAlignment="1" applyProtection="1">
      <alignment horizontal="center" shrinkToFit="1"/>
      <protection hidden="1"/>
    </xf>
    <xf numFmtId="0" fontId="16" fillId="0" borderId="1" xfId="0" applyFont="1" applyBorder="1" applyAlignment="1" applyProtection="1">
      <alignment horizontal="center" vertical="center" shrinkToFit="1"/>
      <protection hidden="1"/>
    </xf>
    <xf numFmtId="2" fontId="13" fillId="0" borderId="1" xfId="0" applyNumberFormat="1" applyFont="1" applyBorder="1" applyAlignment="1" applyProtection="1">
      <alignment horizontal="center" vertical="center" shrinkToFit="1"/>
      <protection hidden="1"/>
    </xf>
    <xf numFmtId="2" fontId="13" fillId="0" borderId="1" xfId="0" applyNumberFormat="1" applyFont="1" applyFill="1" applyBorder="1" applyAlignment="1" applyProtection="1">
      <alignment horizontal="center" vertical="center" shrinkToFit="1"/>
      <protection hidden="1"/>
    </xf>
    <xf numFmtId="2" fontId="16" fillId="0" borderId="32" xfId="0" applyNumberFormat="1" applyFont="1" applyBorder="1" applyAlignment="1" applyProtection="1">
      <alignment horizontal="center" vertical="center" wrapText="1" shrinkToFit="1"/>
      <protection hidden="1"/>
    </xf>
    <xf numFmtId="2" fontId="0" fillId="0" borderId="1" xfId="0" applyNumberFormat="1" applyFont="1" applyBorder="1" applyAlignment="1" applyProtection="1">
      <alignment horizontal="center" vertical="center" shrinkToFit="1"/>
      <protection hidden="1"/>
    </xf>
    <xf numFmtId="0" fontId="16" fillId="2" borderId="1" xfId="0" applyFont="1" applyFill="1" applyBorder="1" applyAlignment="1">
      <alignment horizontal="center" vertical="center" shrinkToFit="1"/>
    </xf>
    <xf numFmtId="0" fontId="0" fillId="2" borderId="12" xfId="0" applyFont="1" applyFill="1" applyBorder="1" applyAlignment="1">
      <alignment horizontal="center" vertical="center" wrapText="1" shrinkToFit="1"/>
    </xf>
    <xf numFmtId="0" fontId="14" fillId="0" borderId="7" xfId="0" applyFont="1" applyBorder="1" applyAlignment="1">
      <alignment horizontal="center" vertical="center" shrinkToFit="1"/>
    </xf>
    <xf numFmtId="165" fontId="13" fillId="0" borderId="4" xfId="0" applyNumberFormat="1" applyFont="1" applyFill="1" applyBorder="1" applyAlignment="1" applyProtection="1">
      <alignment horizontal="center" vertical="center" shrinkToFit="1"/>
      <protection hidden="1"/>
    </xf>
    <xf numFmtId="2" fontId="13" fillId="0" borderId="4" xfId="0" applyNumberFormat="1" applyFont="1" applyFill="1" applyBorder="1" applyAlignment="1" applyProtection="1">
      <alignment horizontal="center" vertical="center" shrinkToFit="1"/>
      <protection hidden="1"/>
    </xf>
    <xf numFmtId="0" fontId="0" fillId="0" borderId="21" xfId="0" applyBorder="1" applyAlignment="1" applyProtection="1">
      <alignment shrinkToFit="1"/>
      <protection hidden="1"/>
    </xf>
    <xf numFmtId="0" fontId="0" fillId="0" borderId="21" xfId="0" applyBorder="1" applyAlignment="1" applyProtection="1">
      <alignment horizontal="center" shrinkToFit="1"/>
      <protection hidden="1"/>
    </xf>
    <xf numFmtId="49" fontId="3" fillId="0" borderId="21" xfId="0" applyNumberFormat="1" applyFont="1" applyBorder="1" applyAlignment="1" applyProtection="1">
      <alignment horizontal="center" vertical="center" wrapText="1" shrinkToFit="1"/>
      <protection hidden="1"/>
    </xf>
    <xf numFmtId="0" fontId="0" fillId="0" borderId="1" xfId="0" applyFont="1" applyBorder="1" applyAlignment="1" applyProtection="1">
      <alignment shrinkToFit="1"/>
      <protection hidden="1"/>
    </xf>
    <xf numFmtId="0" fontId="16" fillId="0" borderId="21" xfId="0" applyFont="1" applyFill="1" applyBorder="1" applyAlignment="1" applyProtection="1">
      <alignment horizontal="center" vertical="center" shrinkToFit="1"/>
      <protection hidden="1"/>
    </xf>
    <xf numFmtId="165" fontId="13" fillId="0" borderId="2" xfId="0" applyNumberFormat="1" applyFont="1" applyBorder="1" applyAlignment="1" applyProtection="1">
      <alignment horizontal="center" vertical="center" shrinkToFit="1"/>
      <protection hidden="1"/>
    </xf>
    <xf numFmtId="2" fontId="13" fillId="0" borderId="2" xfId="0" applyNumberFormat="1" applyFont="1" applyBorder="1" applyAlignment="1" applyProtection="1">
      <alignment horizontal="center" vertical="center" shrinkToFit="1"/>
      <protection hidden="1"/>
    </xf>
    <xf numFmtId="49" fontId="16" fillId="0" borderId="1" xfId="0" applyNumberFormat="1" applyFont="1" applyBorder="1" applyAlignment="1" applyProtection="1">
      <alignment horizontal="center" vertical="center" wrapText="1" shrinkToFit="1"/>
      <protection hidden="1"/>
    </xf>
    <xf numFmtId="0" fontId="0" fillId="0" borderId="1" xfId="0" applyFont="1" applyBorder="1" applyAlignment="1" applyProtection="1">
      <alignment horizontal="left" vertical="center" shrinkToFit="1"/>
      <protection hidden="1"/>
    </xf>
    <xf numFmtId="2" fontId="16" fillId="0" borderId="1" xfId="0" applyNumberFormat="1" applyFont="1" applyBorder="1" applyAlignment="1" applyProtection="1">
      <alignment horizontal="center" vertical="center" wrapText="1" shrinkToFit="1"/>
      <protection hidden="1"/>
    </xf>
    <xf numFmtId="0" fontId="0" fillId="0" borderId="1" xfId="0" applyFont="1" applyBorder="1" applyAlignment="1" applyProtection="1">
      <alignment horizontal="center" vertical="center" shrinkToFit="1"/>
      <protection hidden="1"/>
    </xf>
    <xf numFmtId="2" fontId="16" fillId="0" borderId="1" xfId="0" applyNumberFormat="1" applyFont="1" applyBorder="1" applyAlignment="1" applyProtection="1">
      <alignment horizontal="center" vertical="top" wrapText="1" shrinkToFit="1"/>
      <protection hidden="1"/>
    </xf>
    <xf numFmtId="165" fontId="13" fillId="0" borderId="2" xfId="0" applyNumberFormat="1" applyFont="1" applyFill="1" applyBorder="1" applyAlignment="1" applyProtection="1">
      <alignment horizontal="center" vertical="center" shrinkToFit="1"/>
      <protection hidden="1"/>
    </xf>
    <xf numFmtId="2" fontId="13" fillId="0" borderId="2" xfId="0" applyNumberFormat="1" applyFont="1" applyFill="1" applyBorder="1" applyAlignment="1" applyProtection="1">
      <alignment horizontal="center" vertical="center" shrinkToFit="1"/>
      <protection hidden="1"/>
    </xf>
    <xf numFmtId="0" fontId="25" fillId="0" borderId="0" xfId="0" applyFont="1" applyBorder="1" applyAlignment="1">
      <alignment vertical="center"/>
    </xf>
    <xf numFmtId="0" fontId="12" fillId="0" borderId="0" xfId="0" applyFont="1" applyBorder="1" applyAlignment="1"/>
    <xf numFmtId="2" fontId="13" fillId="0" borderId="1" xfId="0" applyNumberFormat="1" applyFont="1" applyBorder="1" applyAlignment="1" applyProtection="1">
      <alignment horizontal="center" vertical="center" wrapText="1" shrinkToFit="1"/>
      <protection hidden="1"/>
    </xf>
    <xf numFmtId="2" fontId="13" fillId="0" borderId="1" xfId="0" applyNumberFormat="1" applyFont="1" applyFill="1" applyBorder="1" applyAlignment="1" applyProtection="1">
      <alignment horizontal="center" vertical="center" wrapText="1" shrinkToFit="1"/>
      <protection hidden="1"/>
    </xf>
    <xf numFmtId="2" fontId="0" fillId="0" borderId="1" xfId="0" applyNumberFormat="1" applyFont="1" applyBorder="1" applyAlignment="1" applyProtection="1">
      <alignment horizontal="center" vertical="center" wrapText="1" shrinkToFit="1"/>
      <protection hidden="1"/>
    </xf>
    <xf numFmtId="0" fontId="0" fillId="0" borderId="0" xfId="0" applyBorder="1" applyAlignment="1" applyProtection="1">
      <alignment vertical="center" shrinkToFit="1"/>
      <protection hidden="1"/>
    </xf>
    <xf numFmtId="2" fontId="13" fillId="2" borderId="1" xfId="0" applyNumberFormat="1" applyFont="1" applyFill="1" applyBorder="1" applyAlignment="1" applyProtection="1">
      <alignment horizontal="center" vertical="center" wrapText="1" shrinkToFit="1"/>
      <protection hidden="1"/>
    </xf>
    <xf numFmtId="0" fontId="16" fillId="2" borderId="21" xfId="0" applyFont="1" applyFill="1" applyBorder="1" applyAlignment="1">
      <alignment horizontal="center" vertical="center" shrinkToFit="1"/>
    </xf>
    <xf numFmtId="0" fontId="16" fillId="2" borderId="21" xfId="0" applyFont="1" applyFill="1" applyBorder="1" applyAlignment="1" applyProtection="1">
      <alignment horizontal="center" vertical="center" shrinkToFit="1"/>
      <protection hidden="1"/>
    </xf>
    <xf numFmtId="165" fontId="13" fillId="2" borderId="4" xfId="0" applyNumberFormat="1" applyFont="1" applyFill="1" applyBorder="1" applyAlignment="1" applyProtection="1">
      <alignment horizontal="center" vertical="center" shrinkToFit="1"/>
      <protection hidden="1"/>
    </xf>
    <xf numFmtId="2" fontId="13" fillId="2" borderId="4" xfId="0" applyNumberFormat="1" applyFont="1" applyFill="1" applyBorder="1" applyAlignment="1" applyProtection="1">
      <alignment horizontal="center" vertical="center" shrinkToFit="1"/>
      <protection hidden="1"/>
    </xf>
    <xf numFmtId="49" fontId="16" fillId="2" borderId="1" xfId="0" applyNumberFormat="1" applyFont="1" applyFill="1" applyBorder="1" applyAlignment="1" applyProtection="1">
      <alignment horizontal="center" vertical="center" wrapText="1" shrinkToFit="1"/>
      <protection hidden="1"/>
    </xf>
    <xf numFmtId="0" fontId="16" fillId="2" borderId="1" xfId="0" applyFont="1" applyFill="1" applyBorder="1" applyAlignment="1" applyProtection="1">
      <alignment horizontal="center" vertical="center" shrinkToFit="1"/>
      <protection hidden="1"/>
    </xf>
    <xf numFmtId="165" fontId="13" fillId="2" borderId="2" xfId="0" applyNumberFormat="1" applyFont="1" applyFill="1" applyBorder="1" applyAlignment="1" applyProtection="1">
      <alignment horizontal="center" vertical="center" shrinkToFit="1"/>
      <protection hidden="1"/>
    </xf>
    <xf numFmtId="2" fontId="13" fillId="2" borderId="2" xfId="0" applyNumberFormat="1" applyFont="1" applyFill="1" applyBorder="1" applyAlignment="1" applyProtection="1">
      <alignment horizontal="center" vertical="center" shrinkToFit="1"/>
      <protection hidden="1"/>
    </xf>
    <xf numFmtId="49" fontId="16" fillId="2" borderId="21" xfId="0" applyNumberFormat="1" applyFont="1" applyFill="1" applyBorder="1" applyAlignment="1" applyProtection="1">
      <alignment horizontal="center" vertical="center" wrapText="1" shrinkToFit="1"/>
      <protection hidden="1"/>
    </xf>
    <xf numFmtId="0" fontId="0" fillId="2" borderId="21" xfId="0" applyFill="1" applyBorder="1" applyAlignment="1" applyProtection="1">
      <alignment horizontal="center" shrinkToFit="1"/>
      <protection hidden="1"/>
    </xf>
    <xf numFmtId="165" fontId="13" fillId="0" borderId="1" xfId="0" applyNumberFormat="1" applyFont="1" applyBorder="1" applyAlignment="1" applyProtection="1">
      <alignment horizontal="center" vertical="center" shrinkToFit="1"/>
      <protection hidden="1"/>
    </xf>
    <xf numFmtId="165" fontId="13" fillId="2" borderId="1" xfId="0" applyNumberFormat="1" applyFont="1" applyFill="1" applyBorder="1" applyAlignment="1" applyProtection="1">
      <alignment horizontal="center" vertical="center" shrinkToFit="1"/>
      <protection hidden="1"/>
    </xf>
    <xf numFmtId="0" fontId="0" fillId="2" borderId="1" xfId="0" applyFont="1" applyFill="1" applyBorder="1" applyAlignment="1" applyProtection="1">
      <alignment shrinkToFit="1"/>
      <protection hidden="1"/>
    </xf>
    <xf numFmtId="0" fontId="12" fillId="0" borderId="1" xfId="0" applyNumberFormat="1" applyFont="1" applyBorder="1" applyAlignment="1" applyProtection="1">
      <alignment horizontal="center" vertical="center" wrapText="1" shrinkToFit="1"/>
      <protection hidden="1"/>
    </xf>
    <xf numFmtId="0" fontId="12" fillId="0" borderId="1" xfId="0" applyFont="1" applyBorder="1" applyAlignment="1" applyProtection="1">
      <alignment horizontal="center" vertical="center" shrinkToFit="1"/>
      <protection hidden="1"/>
    </xf>
    <xf numFmtId="0" fontId="12" fillId="2" borderId="1" xfId="0" applyNumberFormat="1" applyFont="1" applyFill="1" applyBorder="1" applyAlignment="1" applyProtection="1">
      <alignment horizontal="center" vertical="center" wrapText="1" shrinkToFit="1"/>
      <protection hidden="1"/>
    </xf>
    <xf numFmtId="0" fontId="12" fillId="2" borderId="1" xfId="0" applyFont="1" applyFill="1" applyBorder="1" applyAlignment="1" applyProtection="1">
      <alignment horizontal="center" vertical="center" shrinkToFit="1"/>
      <protection hidden="1"/>
    </xf>
    <xf numFmtId="0" fontId="16" fillId="0" borderId="1" xfId="4" applyFont="1" applyFill="1" applyBorder="1" applyAlignment="1">
      <alignment horizontal="center" vertical="center"/>
    </xf>
    <xf numFmtId="166" fontId="14" fillId="0" borderId="1" xfId="4" applyNumberFormat="1" applyFont="1" applyFill="1" applyBorder="1" applyAlignment="1">
      <alignment horizontal="center" vertical="center"/>
    </xf>
    <xf numFmtId="0" fontId="16" fillId="2" borderId="1" xfId="4" applyFont="1" applyFill="1" applyBorder="1" applyAlignment="1">
      <alignment horizontal="center" vertical="center"/>
    </xf>
    <xf numFmtId="166" fontId="14" fillId="2" borderId="1" xfId="4" applyNumberFormat="1" applyFont="1" applyFill="1" applyBorder="1" applyAlignment="1">
      <alignment horizontal="center" vertical="center"/>
    </xf>
    <xf numFmtId="0" fontId="15" fillId="0" borderId="0" xfId="0" applyFont="1" applyAlignment="1" applyProtection="1">
      <alignment horizontal="center" shrinkToFit="1"/>
      <protection hidden="1"/>
    </xf>
    <xf numFmtId="166" fontId="14" fillId="3" borderId="1" xfId="4" applyNumberFormat="1" applyFont="1" applyFill="1" applyBorder="1" applyAlignment="1">
      <alignment horizontal="center" vertical="center"/>
    </xf>
    <xf numFmtId="0" fontId="15" fillId="0" borderId="0" xfId="0" applyFont="1" applyBorder="1" applyAlignment="1" applyProtection="1">
      <alignment horizontal="center" shrinkToFit="1"/>
      <protection hidden="1"/>
    </xf>
    <xf numFmtId="0" fontId="3" fillId="0" borderId="0" xfId="0" applyFont="1" applyBorder="1" applyAlignment="1" applyProtection="1">
      <alignment horizontal="center" shrinkToFit="1"/>
      <protection hidden="1"/>
    </xf>
    <xf numFmtId="0" fontId="4" fillId="2" borderId="3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14" fillId="0" borderId="1" xfId="0" applyFont="1" applyFill="1" applyBorder="1" applyAlignment="1" applyProtection="1">
      <alignment horizontal="center" vertical="center" shrinkToFit="1"/>
      <protection hidden="1"/>
    </xf>
    <xf numFmtId="0" fontId="14" fillId="0" borderId="1" xfId="0" applyFont="1" applyBorder="1" applyAlignment="1" applyProtection="1">
      <alignment horizontal="center" vertical="center" textRotation="90" wrapText="1" shrinkToFit="1"/>
      <protection hidden="1"/>
    </xf>
    <xf numFmtId="0" fontId="16" fillId="0" borderId="1" xfId="0" applyFont="1" applyBorder="1" applyAlignment="1" applyProtection="1">
      <alignment horizontal="center" vertical="center" wrapText="1" shrinkToFit="1"/>
      <protection hidden="1"/>
    </xf>
    <xf numFmtId="0" fontId="14" fillId="0" borderId="1" xfId="0" applyFont="1" applyBorder="1" applyAlignment="1" applyProtection="1">
      <alignment horizontal="center" vertical="center" shrinkToFit="1"/>
      <protection hidden="1"/>
    </xf>
    <xf numFmtId="0" fontId="14" fillId="0" borderId="1" xfId="0" applyFont="1" applyFill="1" applyBorder="1" applyAlignment="1" applyProtection="1">
      <alignment horizontal="center" vertical="center" wrapText="1" shrinkToFit="1"/>
      <protection hidden="1"/>
    </xf>
    <xf numFmtId="165" fontId="8" fillId="0" borderId="1" xfId="0" applyNumberFormat="1" applyFont="1" applyBorder="1" applyAlignment="1" applyProtection="1">
      <alignment horizontal="center" vertical="center" wrapText="1" shrinkToFit="1"/>
      <protection hidden="1"/>
    </xf>
    <xf numFmtId="2" fontId="8" fillId="0" borderId="1" xfId="0" applyNumberFormat="1" applyFont="1" applyBorder="1" applyAlignment="1" applyProtection="1">
      <alignment horizontal="center" vertical="center" wrapText="1" shrinkToFit="1"/>
      <protection hidden="1"/>
    </xf>
    <xf numFmtId="0" fontId="0" fillId="0" borderId="1" xfId="0" applyFont="1" applyBorder="1" applyAlignment="1" applyProtection="1">
      <alignment horizontal="center" vertical="center" wrapText="1" shrinkToFit="1"/>
      <protection hidden="1"/>
    </xf>
    <xf numFmtId="0" fontId="14" fillId="0" borderId="21" xfId="0" applyFont="1" applyBorder="1" applyAlignment="1" applyProtection="1">
      <alignment horizontal="center" vertical="center" textRotation="90" wrapText="1" shrinkToFit="1"/>
      <protection hidden="1"/>
    </xf>
    <xf numFmtId="0" fontId="12" fillId="0" borderId="1" xfId="0" applyFont="1" applyBorder="1" applyAlignment="1" applyProtection="1">
      <alignment horizontal="center" vertical="center" wrapText="1" shrinkToFit="1"/>
      <protection hidden="1"/>
    </xf>
    <xf numFmtId="2" fontId="12" fillId="0" borderId="1" xfId="0" applyNumberFormat="1" applyFont="1" applyBorder="1" applyAlignment="1" applyProtection="1">
      <alignment horizontal="center" vertical="center" wrapText="1" shrinkToFit="1"/>
      <protection hidden="1"/>
    </xf>
    <xf numFmtId="2" fontId="12" fillId="0" borderId="2" xfId="0" applyNumberFormat="1" applyFont="1" applyBorder="1" applyAlignment="1" applyProtection="1">
      <alignment horizontal="center" vertical="center" wrapText="1" shrinkToFit="1"/>
      <protection hidden="1"/>
    </xf>
    <xf numFmtId="0" fontId="0" fillId="0" borderId="1" xfId="0" applyBorder="1" applyAlignment="1" applyProtection="1">
      <alignment horizontal="center" vertical="center" wrapText="1"/>
      <protection hidden="1"/>
    </xf>
    <xf numFmtId="165" fontId="8" fillId="2" borderId="1" xfId="0" applyNumberFormat="1" applyFont="1" applyFill="1" applyBorder="1" applyAlignment="1">
      <alignment horizontal="center" vertical="center" shrinkToFit="1"/>
    </xf>
    <xf numFmtId="0" fontId="27" fillId="0" borderId="1" xfId="0" applyFont="1" applyBorder="1" applyAlignment="1" applyProtection="1">
      <alignment horizontal="center" vertical="center" wrapText="1" shrinkToFit="1"/>
      <protection hidden="1"/>
    </xf>
    <xf numFmtId="0" fontId="14" fillId="0" borderId="36" xfId="0" applyFont="1" applyBorder="1" applyAlignment="1" applyProtection="1">
      <alignment horizontal="center" vertical="center" wrapText="1" shrinkToFit="1"/>
      <protection hidden="1"/>
    </xf>
    <xf numFmtId="0" fontId="16" fillId="0" borderId="36" xfId="0" applyFont="1" applyBorder="1" applyAlignment="1" applyProtection="1">
      <alignment horizontal="center" vertical="center" wrapText="1" shrinkToFit="1"/>
      <protection hidden="1"/>
    </xf>
    <xf numFmtId="0" fontId="27" fillId="0" borderId="36" xfId="0" applyFont="1" applyBorder="1" applyAlignment="1" applyProtection="1">
      <alignment horizontal="center" vertical="center" wrapText="1" shrinkToFit="1"/>
      <protection hidden="1"/>
    </xf>
    <xf numFmtId="0" fontId="14" fillId="0" borderId="38" xfId="0" applyFont="1" applyFill="1" applyBorder="1" applyAlignment="1" applyProtection="1">
      <alignment horizontal="center" vertical="center" wrapText="1" shrinkToFit="1"/>
      <protection hidden="1"/>
    </xf>
    <xf numFmtId="0" fontId="16" fillId="0" borderId="39" xfId="0" applyFont="1" applyBorder="1" applyAlignment="1" applyProtection="1">
      <alignment horizontal="center" vertical="center" wrapText="1" shrinkToFit="1"/>
      <protection hidden="1"/>
    </xf>
    <xf numFmtId="0" fontId="27" fillId="0" borderId="39" xfId="0" applyFont="1" applyBorder="1" applyAlignment="1" applyProtection="1">
      <alignment horizontal="center" vertical="center" wrapText="1" shrinkToFit="1"/>
      <protection hidden="1"/>
    </xf>
    <xf numFmtId="0" fontId="27" fillId="0" borderId="37" xfId="0" applyFont="1" applyBorder="1" applyAlignment="1" applyProtection="1">
      <alignment horizontal="center" vertical="center" wrapText="1" shrinkToFit="1"/>
      <protection hidden="1"/>
    </xf>
    <xf numFmtId="2" fontId="12" fillId="0" borderId="33" xfId="0" applyNumberFormat="1" applyFont="1" applyBorder="1" applyAlignment="1" applyProtection="1">
      <alignment horizontal="center" vertical="center" wrapText="1" shrinkToFit="1"/>
      <protection hidden="1"/>
    </xf>
    <xf numFmtId="0" fontId="0" fillId="0" borderId="1" xfId="0" applyFont="1" applyBorder="1" applyAlignment="1" applyProtection="1">
      <alignment horizontal="center" vertical="center" wrapText="1"/>
      <protection hidden="1"/>
    </xf>
    <xf numFmtId="3" fontId="0" fillId="2" borderId="33" xfId="0" applyNumberFormat="1" applyFont="1" applyFill="1" applyBorder="1" applyAlignment="1" applyProtection="1">
      <alignment horizontal="center" vertical="center" wrapText="1" shrinkToFit="1"/>
      <protection hidden="1"/>
    </xf>
    <xf numFmtId="0" fontId="43" fillId="0" borderId="0" xfId="4" applyProtection="1">
      <protection hidden="1"/>
    </xf>
    <xf numFmtId="0" fontId="43" fillId="0" borderId="0" xfId="4"/>
    <xf numFmtId="0" fontId="43" fillId="0" borderId="0" xfId="4" applyAlignment="1">
      <alignment shrinkToFit="1"/>
    </xf>
    <xf numFmtId="0" fontId="0" fillId="0" borderId="1" xfId="4" applyFont="1" applyBorder="1" applyAlignment="1" applyProtection="1">
      <alignment horizontal="center" vertical="center" shrinkToFit="1"/>
      <protection hidden="1"/>
    </xf>
    <xf numFmtId="0" fontId="12" fillId="0" borderId="1" xfId="4" applyFont="1" applyFill="1" applyBorder="1" applyAlignment="1" applyProtection="1">
      <alignment horizontal="center" vertical="center" shrinkToFit="1"/>
      <protection hidden="1"/>
    </xf>
    <xf numFmtId="49" fontId="3" fillId="0" borderId="1" xfId="4" applyNumberFormat="1" applyFont="1" applyBorder="1" applyAlignment="1" applyProtection="1">
      <alignment horizontal="center" vertical="center" wrapText="1" shrinkToFit="1"/>
      <protection hidden="1"/>
    </xf>
    <xf numFmtId="0" fontId="43" fillId="0" borderId="0" xfId="4" applyAlignment="1" applyProtection="1">
      <alignment shrinkToFit="1"/>
      <protection hidden="1"/>
    </xf>
    <xf numFmtId="2" fontId="8" fillId="2" borderId="1" xfId="0" applyNumberFormat="1" applyFont="1" applyFill="1" applyBorder="1" applyAlignment="1">
      <alignment horizontal="center" vertical="center" shrinkToFit="1"/>
    </xf>
    <xf numFmtId="0" fontId="10" fillId="0" borderId="1" xfId="0" applyFont="1" applyBorder="1" applyAlignment="1" applyProtection="1">
      <alignment horizontal="center" vertical="center" textRotation="90" wrapText="1" shrinkToFit="1"/>
      <protection hidden="1"/>
    </xf>
    <xf numFmtId="0" fontId="16" fillId="0" borderId="32" xfId="0" applyFont="1" applyBorder="1" applyAlignment="1" applyProtection="1">
      <alignment horizontal="center" vertical="center" shrinkToFit="1"/>
      <protection hidden="1"/>
    </xf>
    <xf numFmtId="2" fontId="8" fillId="2" borderId="32" xfId="0" applyNumberFormat="1" applyFont="1" applyFill="1" applyBorder="1" applyAlignment="1">
      <alignment horizontal="center" vertical="center" shrinkToFit="1"/>
    </xf>
    <xf numFmtId="0" fontId="0" fillId="0" borderId="21" xfId="0" applyFont="1" applyBorder="1" applyAlignment="1">
      <alignment horizontal="center" vertical="center" shrinkToFit="1"/>
    </xf>
    <xf numFmtId="0" fontId="12" fillId="0" borderId="32" xfId="0" applyFont="1" applyBorder="1" applyAlignment="1" applyProtection="1">
      <alignment horizontal="center" vertical="center" wrapText="1" shrinkToFit="1"/>
      <protection hidden="1"/>
    </xf>
    <xf numFmtId="2" fontId="12" fillId="0" borderId="1" xfId="0" applyNumberFormat="1" applyFont="1" applyBorder="1" applyAlignment="1" applyProtection="1">
      <alignment vertical="center" wrapText="1" shrinkToFit="1"/>
      <protection hidden="1"/>
    </xf>
    <xf numFmtId="166" fontId="16" fillId="0" borderId="1" xfId="4" applyNumberFormat="1" applyFont="1" applyFill="1" applyBorder="1" applyAlignment="1">
      <alignment horizontal="center" vertical="center"/>
    </xf>
    <xf numFmtId="0" fontId="0" fillId="2" borderId="1" xfId="0" applyFont="1" applyFill="1" applyBorder="1" applyAlignment="1">
      <alignment horizontal="center" vertical="center" shrinkToFit="1"/>
    </xf>
    <xf numFmtId="0" fontId="12" fillId="0" borderId="32" xfId="0" applyFont="1" applyFill="1" applyBorder="1" applyAlignment="1">
      <alignment horizontal="center" shrinkToFit="1"/>
    </xf>
    <xf numFmtId="2" fontId="27" fillId="2" borderId="32" xfId="0" applyNumberFormat="1" applyFont="1" applyFill="1" applyBorder="1" applyAlignment="1">
      <alignment horizontal="center" vertical="center" shrinkToFit="1"/>
    </xf>
    <xf numFmtId="2" fontId="27" fillId="2" borderId="1" xfId="0" applyNumberFormat="1" applyFont="1" applyFill="1" applyBorder="1" applyAlignment="1">
      <alignment horizontal="center" vertical="center" shrinkToFit="1"/>
    </xf>
    <xf numFmtId="0" fontId="0" fillId="2" borderId="21" xfId="0" applyFont="1" applyFill="1" applyBorder="1" applyAlignment="1">
      <alignment horizontal="center" vertical="center" shrinkToFit="1"/>
    </xf>
    <xf numFmtId="0" fontId="12" fillId="0" borderId="18" xfId="0" applyFont="1" applyFill="1" applyBorder="1" applyAlignment="1">
      <alignment horizontal="center" shrinkToFit="1"/>
    </xf>
    <xf numFmtId="2" fontId="27" fillId="2" borderId="21" xfId="0" applyNumberFormat="1" applyFont="1" applyFill="1" applyBorder="1" applyAlignment="1">
      <alignment horizontal="center" vertical="center" shrinkToFit="1"/>
    </xf>
    <xf numFmtId="2" fontId="27" fillId="2" borderId="7" xfId="0" applyNumberFormat="1"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12" fillId="0" borderId="33" xfId="0" applyFont="1" applyBorder="1" applyAlignment="1">
      <alignment horizontal="center" vertical="center" shrinkToFit="1"/>
    </xf>
    <xf numFmtId="0" fontId="12" fillId="0" borderId="1" xfId="4" applyFont="1" applyBorder="1" applyAlignment="1" applyProtection="1">
      <alignment horizontal="center" vertical="center" shrinkToFit="1"/>
      <protection hidden="1"/>
    </xf>
    <xf numFmtId="0" fontId="12" fillId="0" borderId="1" xfId="0" applyFont="1" applyBorder="1" applyAlignment="1">
      <alignment horizontal="center" vertical="center" shrinkToFit="1"/>
    </xf>
    <xf numFmtId="0" fontId="12" fillId="0" borderId="1" xfId="4" applyFont="1" applyFill="1" applyBorder="1" applyAlignment="1" applyProtection="1">
      <alignment horizontal="center" vertical="center" wrapText="1" shrinkToFit="1"/>
      <protection hidden="1"/>
    </xf>
    <xf numFmtId="0" fontId="14" fillId="0" borderId="1" xfId="4" applyFont="1" applyFill="1" applyBorder="1" applyAlignment="1" applyProtection="1">
      <alignment horizontal="center" vertical="center" wrapText="1" shrinkToFit="1"/>
      <protection hidden="1"/>
    </xf>
    <xf numFmtId="0" fontId="0" fillId="0" borderId="0" xfId="0" applyFill="1" applyProtection="1">
      <protection hidden="1"/>
    </xf>
    <xf numFmtId="0" fontId="0" fillId="0" borderId="0" xfId="0" applyFill="1"/>
    <xf numFmtId="0" fontId="12" fillId="0" borderId="21" xfId="0" applyFont="1" applyFill="1" applyBorder="1" applyAlignment="1" applyProtection="1">
      <alignment horizontal="center" vertical="center" shrinkToFit="1"/>
      <protection hidden="1"/>
    </xf>
    <xf numFmtId="0" fontId="12" fillId="0" borderId="1" xfId="0" applyFont="1" applyFill="1" applyBorder="1" applyAlignment="1" applyProtection="1">
      <alignment horizontal="center" vertical="center" shrinkToFit="1"/>
      <protection hidden="1"/>
    </xf>
    <xf numFmtId="0" fontId="0" fillId="0" borderId="0" xfId="0" applyFill="1" applyAlignment="1" applyProtection="1">
      <alignment shrinkToFit="1"/>
      <protection hidden="1"/>
    </xf>
    <xf numFmtId="0" fontId="12" fillId="0" borderId="7" xfId="0" applyFont="1" applyFill="1" applyBorder="1" applyAlignment="1" applyProtection="1">
      <alignment horizontal="center" vertical="center" shrinkToFit="1"/>
      <protection hidden="1"/>
    </xf>
    <xf numFmtId="0" fontId="0" fillId="0" borderId="21" xfId="0" applyFont="1" applyFill="1" applyBorder="1" applyAlignment="1" applyProtection="1">
      <alignment horizontal="center" vertical="center" shrinkToFit="1"/>
      <protection hidden="1"/>
    </xf>
    <xf numFmtId="0" fontId="12" fillId="0" borderId="4" xfId="0" applyFont="1" applyFill="1" applyBorder="1" applyAlignment="1" applyProtection="1">
      <alignment horizontal="center" vertical="center" wrapText="1" shrinkToFit="1"/>
      <protection hidden="1"/>
    </xf>
    <xf numFmtId="0" fontId="0" fillId="0" borderId="18" xfId="0" applyFont="1" applyFill="1" applyBorder="1" applyAlignment="1" applyProtection="1">
      <alignment horizontal="center" vertical="center" wrapText="1" shrinkToFit="1"/>
      <protection hidden="1"/>
    </xf>
    <xf numFmtId="165" fontId="13" fillId="0" borderId="1" xfId="0" applyNumberFormat="1" applyFont="1" applyFill="1" applyBorder="1" applyAlignment="1">
      <alignment horizontal="center" vertical="center" shrinkToFit="1"/>
    </xf>
    <xf numFmtId="165" fontId="13" fillId="0" borderId="32" xfId="0" applyNumberFormat="1" applyFont="1" applyFill="1" applyBorder="1" applyAlignment="1">
      <alignment horizontal="center" vertical="center" shrinkToFit="1"/>
    </xf>
    <xf numFmtId="0" fontId="0" fillId="0" borderId="3" xfId="0" applyFont="1" applyFill="1" applyBorder="1" applyAlignment="1" applyProtection="1">
      <protection hidden="1"/>
    </xf>
    <xf numFmtId="0" fontId="12" fillId="0" borderId="1" xfId="0" applyFont="1" applyFill="1" applyBorder="1" applyAlignment="1" applyProtection="1">
      <alignment horizontal="center" vertical="center" wrapText="1" shrinkToFit="1"/>
      <protection hidden="1"/>
    </xf>
    <xf numFmtId="0" fontId="0" fillId="0" borderId="1" xfId="0" applyFont="1" applyFill="1" applyBorder="1" applyAlignment="1" applyProtection="1">
      <alignment horizontal="center" vertical="center" wrapText="1" shrinkToFit="1"/>
      <protection hidden="1"/>
    </xf>
    <xf numFmtId="0" fontId="0" fillId="0" borderId="10" xfId="0" applyFont="1" applyFill="1" applyBorder="1" applyAlignment="1" applyProtection="1">
      <protection hidden="1"/>
    </xf>
    <xf numFmtId="0" fontId="0" fillId="0" borderId="0" xfId="0" applyFill="1" applyBorder="1" applyAlignment="1" applyProtection="1">
      <alignment shrinkToFit="1"/>
      <protection hidden="1"/>
    </xf>
    <xf numFmtId="0" fontId="12" fillId="0" borderId="32" xfId="0" applyFont="1" applyFill="1" applyBorder="1" applyAlignment="1" applyProtection="1">
      <alignment horizontal="center" vertical="center" wrapText="1" shrinkToFit="1"/>
      <protection hidden="1"/>
    </xf>
    <xf numFmtId="0" fontId="12" fillId="0" borderId="1" xfId="0" applyFont="1" applyFill="1" applyBorder="1" applyAlignment="1">
      <alignment horizontal="center" vertical="center"/>
    </xf>
    <xf numFmtId="0" fontId="0" fillId="0" borderId="1" xfId="0" applyFill="1" applyBorder="1" applyAlignment="1" applyProtection="1">
      <alignment horizontal="center" vertical="center" wrapText="1"/>
      <protection hidden="1"/>
    </xf>
    <xf numFmtId="3" fontId="0" fillId="0" borderId="1" xfId="0" applyNumberFormat="1" applyFont="1" applyFill="1" applyBorder="1" applyAlignment="1" applyProtection="1">
      <alignment vertical="center" wrapText="1" shrinkToFit="1"/>
      <protection hidden="1"/>
    </xf>
    <xf numFmtId="0" fontId="30" fillId="0" borderId="1" xfId="0" applyFont="1" applyFill="1" applyBorder="1" applyAlignment="1" applyProtection="1">
      <alignment horizontal="center" vertical="center"/>
      <protection hidden="1"/>
    </xf>
    <xf numFmtId="0" fontId="12" fillId="0" borderId="2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0" fillId="0" borderId="21" xfId="0" applyFont="1" applyBorder="1" applyAlignment="1" applyProtection="1">
      <alignment horizontal="center" vertical="center" shrinkToFit="1"/>
      <protection hidden="1"/>
    </xf>
    <xf numFmtId="0" fontId="0" fillId="0" borderId="18" xfId="0" applyFont="1" applyBorder="1" applyAlignment="1" applyProtection="1">
      <alignment horizontal="center" vertical="center" wrapText="1" shrinkToFit="1"/>
      <protection hidden="1"/>
    </xf>
    <xf numFmtId="165" fontId="13" fillId="2" borderId="1" xfId="0" applyNumberFormat="1" applyFont="1" applyFill="1" applyBorder="1" applyAlignment="1">
      <alignment horizontal="center" vertical="center" shrinkToFit="1"/>
    </xf>
    <xf numFmtId="165" fontId="13" fillId="2" borderId="32" xfId="0" applyNumberFormat="1" applyFont="1" applyFill="1" applyBorder="1" applyAlignment="1">
      <alignment horizontal="center" vertical="center" shrinkToFit="1"/>
    </xf>
    <xf numFmtId="0" fontId="0" fillId="0" borderId="3" xfId="0" applyFont="1" applyBorder="1" applyAlignment="1" applyProtection="1">
      <protection hidden="1"/>
    </xf>
    <xf numFmtId="0" fontId="0" fillId="0" borderId="10" xfId="0" applyFont="1" applyBorder="1" applyAlignment="1" applyProtection="1">
      <protection hidden="1"/>
    </xf>
    <xf numFmtId="0" fontId="12" fillId="0" borderId="2" xfId="0" applyFont="1" applyFill="1" applyBorder="1" applyAlignment="1" applyProtection="1">
      <alignment horizontal="center" vertical="center" wrapText="1" shrinkToFit="1"/>
      <protection hidden="1"/>
    </xf>
    <xf numFmtId="0" fontId="0" fillId="0" borderId="17" xfId="0" applyFont="1" applyBorder="1" applyAlignment="1" applyProtection="1">
      <protection hidden="1"/>
    </xf>
    <xf numFmtId="0" fontId="0" fillId="0" borderId="0" xfId="0" applyBorder="1" applyAlignment="1" applyProtection="1">
      <alignment shrinkToFit="1"/>
      <protection hidden="1"/>
    </xf>
    <xf numFmtId="3" fontId="0" fillId="0" borderId="1" xfId="0" applyNumberFormat="1" applyFont="1" applyBorder="1" applyAlignment="1" applyProtection="1">
      <alignment vertical="center" wrapText="1" shrinkToFit="1"/>
      <protection hidden="1"/>
    </xf>
    <xf numFmtId="0" fontId="30" fillId="0" borderId="1" xfId="0" applyFont="1" applyBorder="1" applyAlignment="1" applyProtection="1">
      <alignment horizontal="center" vertical="center"/>
      <protection hidden="1"/>
    </xf>
    <xf numFmtId="0" fontId="0" fillId="0" borderId="1" xfId="0" applyFont="1" applyBorder="1" applyAlignment="1" applyProtection="1">
      <protection hidden="1"/>
    </xf>
    <xf numFmtId="0" fontId="0" fillId="0" borderId="32" xfId="0" applyFont="1" applyBorder="1" applyAlignment="1" applyProtection="1">
      <alignment horizontal="center" vertical="center" wrapText="1" shrinkToFit="1"/>
      <protection hidden="1"/>
    </xf>
    <xf numFmtId="0" fontId="31" fillId="0" borderId="1" xfId="0" applyFont="1" applyBorder="1" applyAlignment="1" applyProtection="1">
      <alignment horizontal="center" vertical="center" wrapText="1" shrinkToFit="1"/>
      <protection hidden="1"/>
    </xf>
    <xf numFmtId="2" fontId="31" fillId="0" borderId="1" xfId="0" applyNumberFormat="1" applyFont="1" applyBorder="1" applyAlignment="1" applyProtection="1">
      <alignment horizontal="center" vertical="center" wrapText="1" shrinkToFit="1"/>
      <protection hidden="1"/>
    </xf>
    <xf numFmtId="4" fontId="29" fillId="0" borderId="1" xfId="0" applyNumberFormat="1" applyFont="1" applyBorder="1" applyAlignment="1" applyProtection="1">
      <alignment vertical="center" wrapText="1" shrinkToFit="1"/>
      <protection hidden="1"/>
    </xf>
    <xf numFmtId="0" fontId="0" fillId="0" borderId="30" xfId="0" applyBorder="1" applyAlignment="1" applyProtection="1">
      <alignment horizontal="center" vertical="center" wrapText="1"/>
      <protection hidden="1"/>
    </xf>
    <xf numFmtId="0" fontId="0" fillId="2" borderId="30" xfId="0" applyFont="1" applyFill="1" applyBorder="1" applyAlignment="1" applyProtection="1">
      <alignment horizontal="center" vertical="center" wrapText="1"/>
      <protection hidden="1"/>
    </xf>
    <xf numFmtId="4" fontId="29" fillId="2" borderId="30" xfId="0" applyNumberFormat="1" applyFont="1" applyFill="1" applyBorder="1" applyAlignment="1" applyProtection="1">
      <alignment vertical="center" wrapText="1" shrinkToFit="1"/>
      <protection hidden="1"/>
    </xf>
    <xf numFmtId="0" fontId="0" fillId="0" borderId="32" xfId="0" applyBorder="1" applyAlignment="1" applyProtection="1">
      <alignment horizontal="center" vertical="center" shrinkToFit="1"/>
      <protection hidden="1"/>
    </xf>
    <xf numFmtId="0" fontId="0" fillId="0" borderId="2" xfId="0" applyBorder="1" applyAlignment="1" applyProtection="1">
      <alignment shrinkToFit="1"/>
      <protection hidden="1"/>
    </xf>
    <xf numFmtId="0" fontId="0" fillId="0" borderId="0" xfId="4" applyFont="1" applyProtection="1">
      <protection hidden="1"/>
    </xf>
    <xf numFmtId="0" fontId="28" fillId="2" borderId="18" xfId="4" applyFont="1" applyFill="1" applyBorder="1" applyAlignment="1">
      <alignment vertical="center" wrapText="1"/>
    </xf>
    <xf numFmtId="0" fontId="28" fillId="2" borderId="34" xfId="4" applyFont="1" applyFill="1" applyBorder="1" applyAlignment="1">
      <alignment vertical="center" wrapText="1"/>
    </xf>
    <xf numFmtId="0" fontId="28" fillId="2" borderId="4" xfId="4" applyFont="1" applyFill="1" applyBorder="1" applyAlignment="1">
      <alignment vertical="center" wrapText="1"/>
    </xf>
    <xf numFmtId="0" fontId="28" fillId="2" borderId="12" xfId="4" applyFont="1" applyFill="1" applyBorder="1" applyAlignment="1">
      <alignment vertical="center" wrapText="1"/>
    </xf>
    <xf numFmtId="0" fontId="28" fillId="2" borderId="0" xfId="4" applyFont="1" applyFill="1" applyBorder="1" applyAlignment="1">
      <alignment vertical="center" wrapText="1"/>
    </xf>
    <xf numFmtId="0" fontId="28" fillId="2" borderId="11" xfId="4" applyFont="1" applyFill="1" applyBorder="1" applyAlignment="1">
      <alignment vertical="center" wrapText="1"/>
    </xf>
    <xf numFmtId="0" fontId="28" fillId="2" borderId="29" xfId="4" applyFont="1" applyFill="1" applyBorder="1" applyAlignment="1">
      <alignment vertical="center" wrapText="1"/>
    </xf>
    <xf numFmtId="0" fontId="28" fillId="2" borderId="31" xfId="4" applyFont="1" applyFill="1" applyBorder="1" applyAlignment="1">
      <alignment vertical="center" wrapText="1"/>
    </xf>
    <xf numFmtId="0" fontId="28" fillId="2" borderId="28" xfId="4" applyFont="1" applyFill="1" applyBorder="1" applyAlignment="1">
      <alignment vertical="center" wrapText="1"/>
    </xf>
    <xf numFmtId="0" fontId="16" fillId="0" borderId="1" xfId="4" applyFont="1" applyBorder="1" applyAlignment="1" applyProtection="1">
      <alignment horizontal="center" vertical="center" shrinkToFit="1"/>
      <protection hidden="1"/>
    </xf>
    <xf numFmtId="165" fontId="13" fillId="0" borderId="1" xfId="4" applyNumberFormat="1" applyFont="1" applyFill="1" applyBorder="1" applyAlignment="1" applyProtection="1">
      <alignment horizontal="center" vertical="center" shrinkToFit="1"/>
      <protection hidden="1"/>
    </xf>
    <xf numFmtId="2" fontId="13" fillId="0" borderId="1" xfId="4" applyNumberFormat="1" applyFont="1" applyFill="1" applyBorder="1" applyAlignment="1" applyProtection="1">
      <alignment horizontal="center" vertical="center" shrinkToFit="1"/>
      <protection hidden="1"/>
    </xf>
    <xf numFmtId="0" fontId="3" fillId="0" borderId="18" xfId="4" applyFont="1" applyBorder="1" applyAlignment="1" applyProtection="1">
      <alignment wrapText="1" shrinkToFit="1"/>
      <protection hidden="1"/>
    </xf>
    <xf numFmtId="0" fontId="3" fillId="0" borderId="4" xfId="4" applyFont="1" applyBorder="1" applyAlignment="1" applyProtection="1">
      <alignment wrapText="1" shrinkToFit="1"/>
      <protection hidden="1"/>
    </xf>
    <xf numFmtId="0" fontId="3" fillId="0" borderId="12" xfId="4" applyFont="1" applyBorder="1" applyAlignment="1" applyProtection="1">
      <alignment wrapText="1" shrinkToFit="1"/>
      <protection hidden="1"/>
    </xf>
    <xf numFmtId="0" fontId="3" fillId="0" borderId="11" xfId="4" applyFont="1" applyBorder="1" applyAlignment="1" applyProtection="1">
      <alignment wrapText="1" shrinkToFit="1"/>
      <protection hidden="1"/>
    </xf>
    <xf numFmtId="0" fontId="16" fillId="0" borderId="7" xfId="4" applyFont="1" applyBorder="1" applyAlignment="1" applyProtection="1">
      <alignment horizontal="center" vertical="center" shrinkToFit="1"/>
      <protection hidden="1"/>
    </xf>
    <xf numFmtId="0" fontId="12" fillId="0" borderId="30" xfId="4" applyFont="1" applyFill="1" applyBorder="1" applyAlignment="1" applyProtection="1">
      <alignment horizontal="center" vertical="center" wrapText="1" shrinkToFit="1"/>
      <protection hidden="1"/>
    </xf>
    <xf numFmtId="0" fontId="12" fillId="0" borderId="30" xfId="4" applyFont="1" applyBorder="1" applyAlignment="1" applyProtection="1">
      <alignment horizontal="center" vertical="center" wrapText="1" shrinkToFit="1"/>
      <protection hidden="1"/>
    </xf>
    <xf numFmtId="0" fontId="16" fillId="0" borderId="30" xfId="4" applyFont="1" applyBorder="1" applyAlignment="1" applyProtection="1">
      <alignment horizontal="center" vertical="center" shrinkToFit="1"/>
      <protection hidden="1"/>
    </xf>
    <xf numFmtId="0" fontId="12" fillId="0" borderId="7" xfId="4" applyFont="1" applyBorder="1" applyAlignment="1" applyProtection="1">
      <alignment horizontal="center" vertical="center" wrapText="1" shrinkToFit="1"/>
      <protection hidden="1"/>
    </xf>
    <xf numFmtId="0" fontId="3" fillId="0" borderId="11" xfId="4" applyFont="1" applyBorder="1" applyAlignment="1" applyProtection="1">
      <alignment horizontal="right" wrapText="1" shrinkToFit="1"/>
      <protection hidden="1"/>
    </xf>
    <xf numFmtId="0" fontId="14" fillId="0" borderId="32" xfId="4" applyFont="1" applyBorder="1" applyAlignment="1" applyProtection="1">
      <alignment horizontal="center" vertical="center" wrapText="1" shrinkToFit="1"/>
      <protection hidden="1"/>
    </xf>
    <xf numFmtId="0" fontId="43" fillId="0" borderId="0" xfId="4" applyBorder="1" applyAlignment="1">
      <alignment vertical="center" shrinkToFit="1"/>
    </xf>
    <xf numFmtId="0" fontId="0" fillId="0" borderId="1" xfId="4" applyFont="1" applyFill="1" applyBorder="1" applyAlignment="1" applyProtection="1">
      <alignment horizontal="center" vertical="center" shrinkToFit="1"/>
      <protection hidden="1"/>
    </xf>
    <xf numFmtId="4" fontId="13" fillId="0" borderId="1" xfId="4" applyNumberFormat="1" applyFont="1" applyFill="1" applyBorder="1" applyAlignment="1" applyProtection="1">
      <alignment horizontal="center" vertical="center" shrinkToFit="1"/>
      <protection hidden="1"/>
    </xf>
    <xf numFmtId="0" fontId="0" fillId="0" borderId="0" xfId="4" applyFont="1" applyAlignment="1" applyProtection="1">
      <alignment shrinkToFit="1"/>
      <protection hidden="1"/>
    </xf>
    <xf numFmtId="0" fontId="0" fillId="0" borderId="0" xfId="4" applyFont="1" applyAlignment="1" applyProtection="1">
      <alignment horizontal="center" shrinkToFit="1"/>
      <protection hidden="1"/>
    </xf>
    <xf numFmtId="0" fontId="16" fillId="0" borderId="1" xfId="4" applyFont="1" applyFill="1" applyBorder="1" applyAlignment="1" applyProtection="1">
      <alignment horizontal="center" vertical="center" wrapText="1" shrinkToFit="1"/>
      <protection hidden="1"/>
    </xf>
    <xf numFmtId="165" fontId="31" fillId="0" borderId="1" xfId="4" applyNumberFormat="1" applyFont="1" applyFill="1" applyBorder="1" applyAlignment="1" applyProtection="1">
      <alignment horizontal="center" vertical="center" shrinkToFit="1"/>
      <protection hidden="1"/>
    </xf>
    <xf numFmtId="0" fontId="16" fillId="0" borderId="1" xfId="4" applyNumberFormat="1" applyFont="1" applyBorder="1" applyAlignment="1" applyProtection="1">
      <alignment horizontal="center" vertical="center" wrapText="1"/>
      <protection hidden="1"/>
    </xf>
    <xf numFmtId="0" fontId="16" fillId="0" borderId="1" xfId="4" applyNumberFormat="1" applyFont="1" applyFill="1" applyBorder="1" applyAlignment="1" applyProtection="1">
      <alignment horizontal="center" vertical="center" wrapText="1"/>
      <protection hidden="1"/>
    </xf>
    <xf numFmtId="0" fontId="31" fillId="0" borderId="1" xfId="4" applyNumberFormat="1" applyFont="1" applyFill="1" applyBorder="1" applyAlignment="1" applyProtection="1">
      <alignment horizontal="center" vertical="center" wrapText="1"/>
      <protection hidden="1"/>
    </xf>
    <xf numFmtId="0" fontId="15" fillId="0" borderId="0" xfId="4" applyFont="1" applyAlignment="1" applyProtection="1">
      <alignment horizontal="center" shrinkToFit="1"/>
      <protection hidden="1"/>
    </xf>
    <xf numFmtId="0" fontId="15" fillId="0" borderId="0" xfId="4" applyFont="1" applyBorder="1" applyAlignment="1" applyProtection="1">
      <alignment horizontal="center" shrinkToFit="1"/>
      <protection hidden="1"/>
    </xf>
    <xf numFmtId="0" fontId="43" fillId="0" borderId="0" xfId="4" applyBorder="1" applyAlignment="1" applyProtection="1">
      <alignment shrinkToFit="1"/>
      <protection hidden="1"/>
    </xf>
    <xf numFmtId="49" fontId="15" fillId="0" borderId="0" xfId="4" applyNumberFormat="1" applyFont="1" applyBorder="1" applyAlignment="1" applyProtection="1">
      <alignment vertical="center" wrapText="1" shrinkToFit="1"/>
      <protection hidden="1"/>
    </xf>
    <xf numFmtId="0" fontId="43" fillId="0" borderId="0" xfId="4" applyBorder="1" applyAlignment="1" applyProtection="1">
      <alignment vertical="center" shrinkToFit="1"/>
      <protection hidden="1"/>
    </xf>
    <xf numFmtId="0" fontId="14" fillId="0" borderId="1" xfId="4" applyNumberFormat="1" applyFont="1" applyFill="1" applyBorder="1" applyAlignment="1" applyProtection="1">
      <alignment horizontal="center" vertical="center" wrapText="1"/>
      <protection hidden="1"/>
    </xf>
    <xf numFmtId="49" fontId="15" fillId="0" borderId="0" xfId="4" applyNumberFormat="1" applyFont="1" applyBorder="1" applyAlignment="1" applyProtection="1">
      <alignment vertical="distributed" wrapText="1" shrinkToFit="1"/>
      <protection hidden="1"/>
    </xf>
    <xf numFmtId="0" fontId="14" fillId="0" borderId="1" xfId="0" applyFont="1" applyFill="1" applyBorder="1" applyAlignment="1">
      <alignment horizontal="center" vertical="center" wrapText="1" shrinkToFit="1"/>
    </xf>
    <xf numFmtId="0" fontId="43" fillId="0" borderId="0" xfId="4" applyBorder="1" applyAlignment="1" applyProtection="1">
      <alignment vertical="distributed" wrapText="1" shrinkToFit="1"/>
      <protection hidden="1"/>
    </xf>
    <xf numFmtId="0" fontId="43" fillId="0" borderId="32" xfId="4" applyBorder="1" applyAlignment="1" applyProtection="1">
      <alignment horizontal="center" shrinkToFit="1"/>
      <protection hidden="1"/>
    </xf>
    <xf numFmtId="0" fontId="43" fillId="0" borderId="1" xfId="4" applyBorder="1" applyAlignment="1" applyProtection="1">
      <alignment horizontal="center" shrinkToFit="1"/>
      <protection hidden="1"/>
    </xf>
    <xf numFmtId="0" fontId="12" fillId="0" borderId="1" xfId="0" applyFont="1" applyFill="1" applyBorder="1" applyAlignment="1">
      <alignment horizontal="center" vertical="center" wrapText="1" shrinkToFit="1"/>
    </xf>
    <xf numFmtId="0" fontId="43" fillId="0" borderId="0" xfId="4" applyFill="1" applyProtection="1">
      <protection hidden="1"/>
    </xf>
    <xf numFmtId="4" fontId="13" fillId="0" borderId="32" xfId="4" applyNumberFormat="1" applyFont="1" applyFill="1" applyBorder="1" applyAlignment="1" applyProtection="1">
      <alignment horizontal="center" vertical="center" shrinkToFit="1"/>
      <protection hidden="1"/>
    </xf>
    <xf numFmtId="3" fontId="0" fillId="0" borderId="1" xfId="4" applyNumberFormat="1" applyFont="1" applyFill="1" applyBorder="1" applyAlignment="1" applyProtection="1">
      <alignment horizontal="center" vertical="center" shrinkToFit="1"/>
      <protection hidden="1"/>
    </xf>
    <xf numFmtId="0" fontId="14" fillId="0" borderId="1" xfId="4" applyFont="1" applyBorder="1" applyAlignment="1" applyProtection="1">
      <alignment horizontal="center" vertical="center" textRotation="90" wrapText="1" shrinkToFit="1"/>
      <protection hidden="1"/>
    </xf>
    <xf numFmtId="49" fontId="3" fillId="0" borderId="1" xfId="4" applyNumberFormat="1" applyFont="1" applyBorder="1" applyAlignment="1" applyProtection="1">
      <alignment vertical="center" wrapText="1" shrinkToFit="1"/>
      <protection hidden="1"/>
    </xf>
    <xf numFmtId="0" fontId="14" fillId="0" borderId="1" xfId="4" applyNumberFormat="1" applyFont="1" applyFill="1" applyBorder="1" applyAlignment="1" applyProtection="1">
      <alignment horizontal="left" vertical="center" wrapText="1"/>
      <protection hidden="1"/>
    </xf>
    <xf numFmtId="49" fontId="3" fillId="0" borderId="30" xfId="4" applyNumberFormat="1" applyFont="1" applyBorder="1" applyAlignment="1" applyProtection="1">
      <alignment vertical="center" wrapText="1" shrinkToFit="1"/>
      <protection hidden="1"/>
    </xf>
    <xf numFmtId="49" fontId="3" fillId="0" borderId="21" xfId="4" applyNumberFormat="1" applyFont="1" applyBorder="1" applyAlignment="1" applyProtection="1">
      <alignment vertical="center" wrapText="1" shrinkToFit="1"/>
      <protection hidden="1"/>
    </xf>
    <xf numFmtId="49" fontId="3" fillId="2" borderId="4" xfId="0" applyNumberFormat="1" applyFont="1" applyFill="1" applyBorder="1" applyAlignment="1">
      <alignment vertical="center" wrapText="1" shrinkToFit="1"/>
    </xf>
    <xf numFmtId="49" fontId="3" fillId="2" borderId="28" xfId="0" applyNumberFormat="1" applyFont="1" applyFill="1" applyBorder="1" applyAlignment="1">
      <alignment vertical="center" wrapText="1" shrinkToFit="1"/>
    </xf>
    <xf numFmtId="0" fontId="12" fillId="0" borderId="32" xfId="0" applyFont="1" applyFill="1" applyBorder="1" applyAlignment="1">
      <alignment horizontal="center" vertical="center" shrinkToFit="1"/>
    </xf>
    <xf numFmtId="0" fontId="3" fillId="0" borderId="4" xfId="0" applyNumberFormat="1" applyFont="1" applyFill="1" applyBorder="1" applyAlignment="1">
      <alignment vertical="top" wrapText="1" shrinkToFit="1"/>
    </xf>
    <xf numFmtId="0" fontId="3" fillId="0" borderId="28" xfId="0" applyNumberFormat="1" applyFont="1" applyFill="1" applyBorder="1" applyAlignment="1">
      <alignment vertical="top" wrapText="1" shrinkToFit="1"/>
    </xf>
    <xf numFmtId="0" fontId="0" fillId="0" borderId="0" xfId="4" applyFont="1" applyFill="1" applyProtection="1">
      <protection hidden="1"/>
    </xf>
    <xf numFmtId="0" fontId="14" fillId="0" borderId="21" xfId="4" applyFont="1" applyBorder="1" applyAlignment="1" applyProtection="1">
      <alignment horizontal="center" vertical="center" shrinkToFit="1"/>
      <protection hidden="1"/>
    </xf>
    <xf numFmtId="0" fontId="12" fillId="0" borderId="21" xfId="4" applyFont="1" applyFill="1" applyBorder="1" applyAlignment="1" applyProtection="1">
      <alignment horizontal="center" vertical="center" shrinkToFit="1"/>
      <protection hidden="1"/>
    </xf>
    <xf numFmtId="165" fontId="13" fillId="0" borderId="4" xfId="4" applyNumberFormat="1" applyFont="1" applyFill="1" applyBorder="1" applyAlignment="1" applyProtection="1">
      <alignment horizontal="center" vertical="center" shrinkToFit="1"/>
      <protection hidden="1"/>
    </xf>
    <xf numFmtId="2" fontId="13" fillId="0" borderId="21" xfId="4" applyNumberFormat="1" applyFont="1" applyFill="1" applyBorder="1" applyAlignment="1" applyProtection="1">
      <alignment horizontal="center" vertical="center" shrinkToFit="1"/>
      <protection hidden="1"/>
    </xf>
    <xf numFmtId="49" fontId="16" fillId="0" borderId="1" xfId="4" applyNumberFormat="1" applyFont="1" applyBorder="1" applyAlignment="1" applyProtection="1">
      <alignment horizontal="center" vertical="center" wrapText="1" shrinkToFit="1"/>
      <protection hidden="1"/>
    </xf>
    <xf numFmtId="0" fontId="12" fillId="0" borderId="0" xfId="4" applyFont="1" applyBorder="1" applyAlignment="1" applyProtection="1">
      <protection hidden="1"/>
    </xf>
    <xf numFmtId="0" fontId="16" fillId="0" borderId="1" xfId="4" applyFont="1" applyFill="1" applyBorder="1" applyAlignment="1" applyProtection="1">
      <alignment horizontal="center" vertical="center" shrinkToFit="1"/>
      <protection hidden="1"/>
    </xf>
    <xf numFmtId="0" fontId="14" fillId="2" borderId="21" xfId="4" applyFont="1" applyFill="1" applyBorder="1" applyAlignment="1">
      <alignment horizontal="center" shrinkToFit="1"/>
    </xf>
    <xf numFmtId="0" fontId="14" fillId="2" borderId="7" xfId="4" applyFont="1" applyFill="1" applyBorder="1" applyAlignment="1">
      <alignment horizontal="center" shrinkToFit="1"/>
    </xf>
    <xf numFmtId="0" fontId="14" fillId="2" borderId="30" xfId="4" applyFont="1" applyFill="1" applyBorder="1" applyAlignment="1">
      <alignment horizontal="center" shrinkToFit="1"/>
    </xf>
    <xf numFmtId="170" fontId="13" fillId="0" borderId="1" xfId="4" applyNumberFormat="1" applyFont="1" applyFill="1" applyBorder="1" applyAlignment="1" applyProtection="1">
      <alignment horizontal="center" vertical="center" shrinkToFit="1"/>
      <protection hidden="1"/>
    </xf>
    <xf numFmtId="0" fontId="12" fillId="0" borderId="2" xfId="4" applyFont="1" applyFill="1" applyBorder="1" applyAlignment="1">
      <alignment horizontal="center" vertical="center" wrapText="1"/>
    </xf>
    <xf numFmtId="0" fontId="3" fillId="0" borderId="1" xfId="4" applyFont="1" applyFill="1" applyBorder="1" applyAlignment="1" applyProtection="1">
      <alignment horizontal="center" vertical="center" wrapText="1" shrinkToFit="1"/>
      <protection hidden="1"/>
    </xf>
    <xf numFmtId="0" fontId="43" fillId="0" borderId="2" xfId="4" applyFill="1" applyBorder="1"/>
    <xf numFmtId="0" fontId="43" fillId="0" borderId="0" xfId="4" applyFill="1" applyAlignment="1" applyProtection="1">
      <alignment shrinkToFit="1"/>
      <protection hidden="1"/>
    </xf>
    <xf numFmtId="0" fontId="16" fillId="0" borderId="1" xfId="4" applyNumberFormat="1" applyFont="1" applyFill="1" applyBorder="1" applyAlignment="1" applyProtection="1">
      <alignment horizontal="center" vertical="center" wrapText="1" shrinkToFit="1"/>
      <protection hidden="1"/>
    </xf>
    <xf numFmtId="0" fontId="13" fillId="0" borderId="1" xfId="4" applyNumberFormat="1" applyFont="1" applyBorder="1" applyAlignment="1" applyProtection="1">
      <alignment horizontal="center" vertical="center" wrapText="1" shrinkToFit="1"/>
      <protection hidden="1"/>
    </xf>
    <xf numFmtId="0" fontId="3" fillId="0" borderId="1" xfId="4" applyNumberFormat="1" applyFont="1" applyFill="1" applyBorder="1" applyAlignment="1" applyProtection="1">
      <alignment horizontal="center" vertical="center" wrapText="1" shrinkToFit="1"/>
      <protection hidden="1"/>
    </xf>
    <xf numFmtId="0" fontId="10" fillId="0" borderId="0" xfId="4" applyNumberFormat="1" applyFont="1" applyBorder="1" applyAlignment="1" applyProtection="1">
      <alignment wrapText="1"/>
      <protection hidden="1"/>
    </xf>
    <xf numFmtId="0" fontId="3" fillId="0" borderId="1" xfId="4" applyFont="1" applyBorder="1" applyAlignment="1" applyProtection="1">
      <alignment vertical="center" wrapText="1" shrinkToFit="1"/>
      <protection hidden="1"/>
    </xf>
    <xf numFmtId="0" fontId="43" fillId="0" borderId="1" xfId="4" applyBorder="1" applyAlignment="1" applyProtection="1">
      <alignment shrinkToFit="1"/>
      <protection hidden="1"/>
    </xf>
    <xf numFmtId="0" fontId="16" fillId="0" borderId="7" xfId="4" applyFont="1" applyFill="1" applyBorder="1" applyAlignment="1" applyProtection="1">
      <alignment horizontal="center" vertical="center" shrinkToFit="1"/>
      <protection hidden="1"/>
    </xf>
    <xf numFmtId="170" fontId="13" fillId="0" borderId="30" xfId="4" applyNumberFormat="1" applyFont="1" applyFill="1" applyBorder="1" applyAlignment="1" applyProtection="1">
      <alignment horizontal="center" vertical="center" shrinkToFit="1"/>
      <protection hidden="1"/>
    </xf>
    <xf numFmtId="2" fontId="13" fillId="0" borderId="30" xfId="4" applyNumberFormat="1" applyFont="1" applyFill="1" applyBorder="1" applyAlignment="1" applyProtection="1">
      <alignment horizontal="center" vertical="center" shrinkToFit="1"/>
      <protection hidden="1"/>
    </xf>
    <xf numFmtId="0" fontId="43" fillId="0" borderId="30" xfId="4" applyBorder="1" applyAlignment="1" applyProtection="1">
      <alignment shrinkToFit="1"/>
      <protection hidden="1"/>
    </xf>
    <xf numFmtId="0" fontId="31" fillId="0" borderId="0" xfId="4" applyFont="1" applyAlignment="1" applyProtection="1">
      <alignment horizontal="center" vertical="center" shrinkToFit="1"/>
      <protection hidden="1"/>
    </xf>
    <xf numFmtId="4" fontId="31" fillId="0" borderId="1" xfId="4" applyNumberFormat="1" applyFont="1" applyFill="1" applyBorder="1" applyAlignment="1" applyProtection="1">
      <alignment horizontal="center" vertical="center" shrinkToFit="1"/>
      <protection hidden="1"/>
    </xf>
    <xf numFmtId="0" fontId="40" fillId="0" borderId="1" xfId="4" applyFont="1" applyBorder="1" applyAlignment="1" applyProtection="1">
      <alignment horizontal="center" vertical="center"/>
      <protection hidden="1"/>
    </xf>
    <xf numFmtId="0" fontId="12" fillId="0" borderId="1" xfId="4" applyFont="1" applyBorder="1" applyAlignment="1" applyProtection="1">
      <alignment horizontal="center" vertical="center" wrapText="1"/>
      <protection hidden="1"/>
    </xf>
    <xf numFmtId="0" fontId="31" fillId="0" borderId="1" xfId="4" applyFont="1" applyBorder="1" applyAlignment="1" applyProtection="1">
      <alignment horizontal="center" vertical="center"/>
      <protection hidden="1"/>
    </xf>
    <xf numFmtId="0" fontId="0" fillId="0" borderId="1" xfId="4" applyFont="1" applyBorder="1" applyAlignment="1" applyProtection="1">
      <alignment horizontal="center" vertical="center" wrapText="1"/>
      <protection hidden="1"/>
    </xf>
    <xf numFmtId="0" fontId="3" fillId="0" borderId="1" xfId="4" applyNumberFormat="1" applyFont="1" applyBorder="1" applyAlignment="1" applyProtection="1">
      <alignment wrapText="1"/>
      <protection hidden="1"/>
    </xf>
    <xf numFmtId="0" fontId="42" fillId="0" borderId="2" xfId="4" applyFont="1" applyBorder="1" applyAlignment="1" applyProtection="1">
      <alignment horizontal="center" vertical="center" wrapText="1" shrinkToFit="1"/>
      <protection hidden="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shrinkToFit="1"/>
    </xf>
    <xf numFmtId="0" fontId="5" fillId="2" borderId="1"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0" fontId="5" fillId="0" borderId="1" xfId="0" applyFont="1" applyBorder="1" applyAlignment="1">
      <alignment horizontal="center" vertical="center" shrinkToFit="1"/>
    </xf>
    <xf numFmtId="0" fontId="3" fillId="2" borderId="1" xfId="0" applyNumberFormat="1" applyFont="1" applyFill="1" applyBorder="1" applyAlignment="1">
      <alignment horizontal="center" vertical="center" wrapText="1" shrinkToFit="1"/>
    </xf>
    <xf numFmtId="0" fontId="0" fillId="0" borderId="1" xfId="0" applyBorder="1" applyAlignment="1">
      <alignment shrinkToFit="1"/>
    </xf>
    <xf numFmtId="0" fontId="9" fillId="0" borderId="21" xfId="0" applyFont="1" applyBorder="1" applyAlignment="1">
      <alignment horizontal="center" shrinkToFit="1"/>
    </xf>
    <xf numFmtId="0" fontId="3" fillId="2" borderId="2" xfId="0" applyNumberFormat="1" applyFont="1" applyFill="1" applyBorder="1" applyAlignment="1">
      <alignment horizontal="center" vertical="center" wrapText="1" shrinkToFit="1"/>
    </xf>
    <xf numFmtId="0" fontId="0" fillId="0" borderId="1" xfId="0" applyFont="1" applyBorder="1" applyAlignment="1">
      <alignment shrinkToFit="1"/>
    </xf>
    <xf numFmtId="0" fontId="9" fillId="0" borderId="1" xfId="0" applyFont="1" applyBorder="1" applyAlignment="1">
      <alignment shrinkToFit="1"/>
    </xf>
    <xf numFmtId="0" fontId="9" fillId="0" borderId="1" xfId="0" applyFont="1" applyBorder="1" applyAlignment="1">
      <alignment horizontal="center" shrinkToFit="1"/>
    </xf>
    <xf numFmtId="0" fontId="5" fillId="2" borderId="21" xfId="0" applyFont="1" applyFill="1" applyBorder="1" applyAlignment="1">
      <alignment horizontal="center" vertical="center" shrinkToFit="1"/>
    </xf>
    <xf numFmtId="0" fontId="10" fillId="2" borderId="1" xfId="4" applyFont="1" applyFill="1" applyBorder="1" applyAlignment="1">
      <alignment horizontal="center" vertical="center" wrapText="1" shrinkToFit="1"/>
    </xf>
    <xf numFmtId="0" fontId="11" fillId="2" borderId="1" xfId="4" applyFont="1" applyFill="1" applyBorder="1" applyAlignment="1">
      <alignment horizontal="center" vertical="center" wrapText="1" shrinkToFit="1"/>
    </xf>
    <xf numFmtId="0" fontId="3" fillId="0" borderId="2" xfId="0" applyNumberFormat="1" applyFont="1" applyFill="1" applyBorder="1" applyAlignment="1">
      <alignment horizontal="center" vertical="center" wrapText="1" shrinkToFit="1"/>
    </xf>
    <xf numFmtId="0" fontId="3" fillId="2" borderId="11" xfId="0" applyNumberFormat="1" applyFont="1" applyFill="1" applyBorder="1" applyAlignment="1">
      <alignment horizontal="center" vertical="center" wrapText="1" shrinkToFit="1"/>
    </xf>
    <xf numFmtId="0" fontId="9" fillId="0" borderId="7" xfId="0" applyFont="1" applyBorder="1" applyAlignment="1">
      <alignment horizontal="center" shrinkToFit="1"/>
    </xf>
    <xf numFmtId="0" fontId="3" fillId="2" borderId="21" xfId="0" applyNumberFormat="1" applyFont="1" applyFill="1" applyBorder="1" applyAlignment="1">
      <alignment horizontal="center" vertical="center" wrapText="1" shrinkToFit="1"/>
    </xf>
    <xf numFmtId="0" fontId="0" fillId="0" borderId="1" xfId="0" applyBorder="1" applyAlignment="1">
      <alignment horizontal="center" vertical="center" shrinkToFit="1"/>
    </xf>
    <xf numFmtId="49" fontId="3" fillId="2" borderId="2" xfId="0" applyNumberFormat="1" applyFont="1" applyFill="1" applyBorder="1" applyAlignment="1">
      <alignment horizontal="center" vertical="center" wrapText="1" shrinkToFit="1"/>
    </xf>
    <xf numFmtId="0" fontId="9" fillId="0" borderId="1" xfId="0" applyFont="1" applyBorder="1" applyAlignment="1">
      <alignment horizontal="center" vertical="center" shrinkToFit="1"/>
    </xf>
    <xf numFmtId="0" fontId="10" fillId="2" borderId="1" xfId="0" applyFont="1" applyFill="1" applyBorder="1" applyAlignment="1">
      <alignment horizontal="center" vertical="center" wrapText="1" shrinkToFit="1"/>
    </xf>
    <xf numFmtId="0" fontId="14" fillId="0" borderId="1" xfId="0" applyFont="1" applyFill="1" applyBorder="1" applyAlignment="1">
      <alignment horizontal="center" vertical="center" shrinkToFit="1"/>
    </xf>
    <xf numFmtId="0" fontId="14" fillId="0" borderId="1" xfId="0" applyFont="1" applyBorder="1" applyAlignment="1">
      <alignment horizontal="center" vertical="center" wrapText="1" shrinkToFit="1"/>
    </xf>
    <xf numFmtId="0" fontId="12" fillId="0" borderId="2" xfId="0" applyFont="1" applyBorder="1" applyAlignment="1">
      <alignment horizontal="center" vertical="center" shrinkToFit="1"/>
    </xf>
    <xf numFmtId="0" fontId="0" fillId="0" borderId="1" xfId="0" applyFont="1" applyBorder="1" applyAlignment="1">
      <alignment horizontal="center" vertical="center" shrinkToFit="1"/>
    </xf>
    <xf numFmtId="0" fontId="16" fillId="0" borderId="1" xfId="0" applyFont="1" applyBorder="1" applyAlignment="1">
      <alignment horizontal="center" vertical="top" wrapText="1" shrinkToFit="1"/>
    </xf>
    <xf numFmtId="164" fontId="12" fillId="0" borderId="1" xfId="1" applyFont="1" applyFill="1" applyBorder="1" applyAlignment="1" applyProtection="1">
      <alignment horizontal="center" vertical="center" wrapText="1" shrinkToFit="1"/>
    </xf>
    <xf numFmtId="0" fontId="14"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shrinkToFit="1"/>
    </xf>
    <xf numFmtId="0" fontId="1" fillId="0" borderId="2" xfId="0" applyFont="1" applyBorder="1" applyAlignment="1">
      <alignment horizontal="center" vertical="center" shrinkToFit="1"/>
    </xf>
    <xf numFmtId="0" fontId="1" fillId="0" borderId="31" xfId="0" applyFont="1" applyBorder="1" applyAlignment="1">
      <alignment horizontal="center" vertical="center" shrinkToFit="1"/>
    </xf>
    <xf numFmtId="49" fontId="3" fillId="2" borderId="30" xfId="0" applyNumberFormat="1" applyFont="1" applyFill="1" applyBorder="1" applyAlignment="1">
      <alignment horizontal="center" vertical="center" wrapText="1" shrinkToFit="1"/>
    </xf>
    <xf numFmtId="0" fontId="3" fillId="0" borderId="1" xfId="0" applyFont="1" applyBorder="1" applyAlignment="1">
      <alignment horizontal="center" vertical="center" wrapText="1" shrinkToFit="1"/>
    </xf>
    <xf numFmtId="0" fontId="3" fillId="0" borderId="1" xfId="0" applyFont="1" applyBorder="1" applyAlignment="1">
      <alignment horizontal="center" vertical="top" wrapText="1" shrinkToFit="1"/>
    </xf>
    <xf numFmtId="49" fontId="3" fillId="2" borderId="1" xfId="0" applyNumberFormat="1" applyFont="1" applyFill="1" applyBorder="1" applyAlignment="1">
      <alignment horizontal="center" vertical="center" wrapText="1" shrinkToFit="1"/>
    </xf>
    <xf numFmtId="0" fontId="16" fillId="0" borderId="1" xfId="0" applyFont="1" applyBorder="1" applyAlignment="1">
      <alignment horizontal="center" vertical="center" wrapText="1" shrinkToFit="1"/>
    </xf>
    <xf numFmtId="0" fontId="16" fillId="0" borderId="1" xfId="0" applyFont="1" applyBorder="1" applyAlignment="1">
      <alignment horizontal="left" vertical="top" wrapText="1" shrinkToFit="1"/>
    </xf>
    <xf numFmtId="0" fontId="12" fillId="0" borderId="1" xfId="0" applyFont="1" applyBorder="1" applyAlignment="1">
      <alignment horizontal="center" vertical="center"/>
    </xf>
    <xf numFmtId="167" fontId="12" fillId="0" borderId="1" xfId="0" applyNumberFormat="1" applyFont="1" applyBorder="1" applyAlignment="1">
      <alignment horizontal="center" vertical="center"/>
    </xf>
    <xf numFmtId="0" fontId="3" fillId="2" borderId="1" xfId="0" applyNumberFormat="1" applyFont="1" applyFill="1" applyBorder="1" applyAlignment="1">
      <alignment horizontal="center" vertical="top" wrapText="1" shrinkToFit="1"/>
    </xf>
    <xf numFmtId="0" fontId="3" fillId="2" borderId="1" xfId="0" applyNumberFormat="1" applyFont="1" applyFill="1" applyBorder="1" applyAlignment="1">
      <alignment horizontal="center" vertical="center" textRotation="90" wrapText="1" shrinkToFit="1"/>
    </xf>
    <xf numFmtId="0" fontId="9" fillId="0" borderId="1" xfId="0" applyFont="1" applyBorder="1" applyAlignment="1">
      <alignment vertical="center" shrinkToFit="1"/>
    </xf>
    <xf numFmtId="0" fontId="0" fillId="0" borderId="1" xfId="0" applyFont="1" applyBorder="1" applyAlignment="1">
      <alignment horizontal="center" vertical="center" wrapText="1" shrinkToFit="1"/>
    </xf>
    <xf numFmtId="0" fontId="0" fillId="0" borderId="30" xfId="0" applyFont="1" applyBorder="1" applyAlignment="1">
      <alignment horizontal="center" vertical="center" shrinkToFit="1"/>
    </xf>
    <xf numFmtId="166" fontId="12" fillId="0" borderId="1" xfId="0" applyNumberFormat="1" applyFont="1" applyFill="1" applyBorder="1" applyAlignment="1">
      <alignment horizontal="center" vertical="center" wrapText="1" shrinkToFit="1"/>
    </xf>
    <xf numFmtId="0" fontId="14" fillId="0" borderId="1" xfId="4" applyFont="1" applyBorder="1" applyAlignment="1" applyProtection="1">
      <alignment horizontal="center" vertical="center" shrinkToFit="1"/>
      <protection hidden="1"/>
    </xf>
    <xf numFmtId="0" fontId="14" fillId="0" borderId="1" xfId="4" applyFont="1" applyBorder="1" applyAlignment="1" applyProtection="1">
      <alignment horizontal="center" vertical="center" wrapText="1" shrinkToFit="1"/>
      <protection hidden="1"/>
    </xf>
    <xf numFmtId="0" fontId="12" fillId="0" borderId="1" xfId="4" applyFont="1" applyBorder="1" applyAlignment="1" applyProtection="1">
      <alignment horizontal="center" vertical="center" wrapText="1" shrinkToFit="1"/>
      <protection hidden="1"/>
    </xf>
    <xf numFmtId="166" fontId="18" fillId="0" borderId="1" xfId="4" applyNumberFormat="1" applyFont="1" applyFill="1" applyBorder="1" applyAlignment="1" applyProtection="1">
      <alignment horizontal="center" vertical="center" shrinkToFit="1"/>
      <protection hidden="1"/>
    </xf>
    <xf numFmtId="0" fontId="5" fillId="2" borderId="21" xfId="0" applyFont="1" applyFill="1" applyBorder="1" applyAlignment="1">
      <alignment horizontal="center" vertical="center" wrapText="1" shrinkToFit="1"/>
    </xf>
    <xf numFmtId="0" fontId="3" fillId="2" borderId="32" xfId="0" applyNumberFormat="1" applyFont="1" applyFill="1" applyBorder="1" applyAlignment="1">
      <alignment horizontal="center" vertical="center" wrapText="1" shrinkToFit="1"/>
    </xf>
    <xf numFmtId="0" fontId="16" fillId="2" borderId="1" xfId="0" applyNumberFormat="1" applyFont="1" applyFill="1" applyBorder="1" applyAlignment="1">
      <alignment horizontal="center" vertical="center" wrapText="1" shrinkToFit="1"/>
    </xf>
    <xf numFmtId="0" fontId="9" fillId="0" borderId="2" xfId="0" applyFont="1" applyBorder="1" applyAlignment="1">
      <alignment horizontal="center" vertical="center" shrinkToFit="1"/>
    </xf>
    <xf numFmtId="0" fontId="16" fillId="0" borderId="21" xfId="0" applyFont="1" applyBorder="1" applyAlignment="1">
      <alignment horizontal="center" vertical="center" wrapText="1" shrinkToFit="1"/>
    </xf>
    <xf numFmtId="0" fontId="5" fillId="2" borderId="1" xfId="4" applyFont="1" applyFill="1" applyBorder="1" applyAlignment="1">
      <alignment horizontal="center" vertical="center" wrapText="1" shrinkToFit="1"/>
    </xf>
    <xf numFmtId="0" fontId="5" fillId="2" borderId="32" xfId="0" applyFont="1" applyFill="1" applyBorder="1" applyAlignment="1">
      <alignment horizontal="center" vertical="center" wrapText="1" shrinkToFit="1"/>
    </xf>
    <xf numFmtId="0" fontId="19" fillId="0" borderId="1" xfId="0" applyFont="1" applyFill="1" applyBorder="1" applyAlignment="1" applyProtection="1">
      <alignment horizontal="center" vertical="center" shrinkToFit="1"/>
      <protection hidden="1"/>
    </xf>
    <xf numFmtId="0" fontId="0" fillId="0" borderId="1" xfId="0" applyBorder="1" applyAlignment="1" applyProtection="1">
      <alignment horizontal="center" shrinkToFit="1"/>
      <protection hidden="1"/>
    </xf>
    <xf numFmtId="0" fontId="21" fillId="0" borderId="1" xfId="0" applyFont="1" applyFill="1" applyBorder="1" applyAlignment="1">
      <alignment horizontal="center" vertical="center" wrapText="1" shrinkToFit="1"/>
    </xf>
    <xf numFmtId="0" fontId="0" fillId="0" borderId="1" xfId="0" applyFont="1" applyBorder="1" applyAlignment="1" applyProtection="1">
      <alignment horizontal="center" vertical="center" shrinkToFit="1"/>
      <protection hidden="1"/>
    </xf>
    <xf numFmtId="2" fontId="0" fillId="0" borderId="1" xfId="0" applyNumberFormat="1" applyFont="1" applyBorder="1" applyAlignment="1" applyProtection="1">
      <alignment horizontal="center" vertical="center" shrinkToFit="1"/>
      <protection hidden="1"/>
    </xf>
    <xf numFmtId="0" fontId="16" fillId="0" borderId="1" xfId="0" applyFont="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wrapText="1" shrinkToFit="1"/>
      <protection hidden="1"/>
    </xf>
    <xf numFmtId="0" fontId="24" fillId="2" borderId="1" xfId="0" applyFont="1" applyFill="1" applyBorder="1" applyAlignment="1">
      <alignment horizontal="center" vertical="center" wrapText="1"/>
    </xf>
    <xf numFmtId="0" fontId="25" fillId="0" borderId="2" xfId="0" applyFont="1" applyBorder="1" applyAlignment="1">
      <alignment horizontal="center" vertical="center"/>
    </xf>
    <xf numFmtId="0" fontId="25" fillId="2" borderId="2" xfId="0" applyFont="1" applyFill="1" applyBorder="1" applyAlignment="1">
      <alignment horizontal="center" vertical="center"/>
    </xf>
    <xf numFmtId="0" fontId="12" fillId="2" borderId="1" xfId="0" applyFont="1" applyFill="1" applyBorder="1" applyAlignment="1">
      <alignment horizontal="center" vertical="center"/>
    </xf>
    <xf numFmtId="0" fontId="14" fillId="2" borderId="1" xfId="0" applyFont="1" applyFill="1" applyBorder="1" applyAlignment="1">
      <alignment horizontal="center" vertical="center" shrinkToFit="1"/>
    </xf>
    <xf numFmtId="0" fontId="14" fillId="2" borderId="1" xfId="0" applyFont="1" applyFill="1" applyBorder="1" applyAlignment="1">
      <alignment horizontal="center" vertical="center" wrapText="1" shrinkToFit="1"/>
    </xf>
    <xf numFmtId="0" fontId="12" fillId="2" borderId="32" xfId="0" applyFont="1" applyFill="1" applyBorder="1" applyAlignment="1">
      <alignment horizontal="center" vertical="center" wrapText="1" shrinkToFit="1"/>
    </xf>
    <xf numFmtId="0" fontId="14" fillId="0" borderId="1" xfId="0" applyFont="1" applyBorder="1" applyAlignment="1">
      <alignment horizontal="center" vertical="center" shrinkToFit="1"/>
    </xf>
    <xf numFmtId="0" fontId="16" fillId="0" borderId="12" xfId="0" applyFont="1" applyBorder="1" applyAlignment="1">
      <alignment horizontal="center" vertical="center" shrinkToFit="1"/>
    </xf>
    <xf numFmtId="2" fontId="6" fillId="0" borderId="1" xfId="0" applyNumberFormat="1" applyFont="1" applyBorder="1" applyAlignment="1" applyProtection="1">
      <alignment horizontal="center" vertical="center" wrapText="1" shrinkToFit="1"/>
      <protection hidden="1"/>
    </xf>
    <xf numFmtId="2" fontId="0" fillId="0" borderId="1" xfId="0" applyNumberFormat="1" applyFont="1" applyBorder="1" applyAlignment="1" applyProtection="1">
      <alignment horizontal="center" vertical="center" wrapText="1" shrinkToFit="1"/>
      <protection hidden="1"/>
    </xf>
    <xf numFmtId="0" fontId="19" fillId="2" borderId="1" xfId="0" applyFont="1" applyFill="1" applyBorder="1" applyAlignment="1" applyProtection="1">
      <alignment horizontal="center" vertical="center" wrapText="1" shrinkToFit="1"/>
      <protection hidden="1"/>
    </xf>
    <xf numFmtId="2" fontId="6" fillId="2" borderId="1" xfId="0" applyNumberFormat="1" applyFont="1" applyFill="1" applyBorder="1" applyAlignment="1" applyProtection="1">
      <alignment horizontal="center" vertical="center" wrapText="1" shrinkToFit="1"/>
      <protection hidden="1"/>
    </xf>
    <xf numFmtId="2" fontId="0" fillId="2" borderId="1" xfId="0" applyNumberFormat="1" applyFont="1" applyFill="1" applyBorder="1" applyAlignment="1" applyProtection="1">
      <alignment horizontal="center" vertical="center" wrapText="1" shrinkToFit="1"/>
      <protection hidden="1"/>
    </xf>
    <xf numFmtId="0" fontId="21" fillId="0" borderId="1" xfId="0" applyFont="1" applyFill="1" applyBorder="1" applyAlignment="1" applyProtection="1">
      <alignment horizontal="center" vertical="center" shrinkToFit="1"/>
      <protection hidden="1"/>
    </xf>
    <xf numFmtId="49" fontId="16" fillId="0" borderId="1" xfId="0" applyNumberFormat="1" applyFont="1" applyBorder="1" applyAlignment="1" applyProtection="1">
      <alignment horizontal="center" vertical="center" wrapText="1" shrinkToFit="1"/>
      <protection hidden="1"/>
    </xf>
    <xf numFmtId="0" fontId="21" fillId="2" borderId="1" xfId="0" applyFont="1" applyFill="1" applyBorder="1" applyAlignment="1" applyProtection="1">
      <alignment horizontal="center" vertical="center" shrinkToFit="1"/>
      <protection hidden="1"/>
    </xf>
    <xf numFmtId="49" fontId="16" fillId="2" borderId="1" xfId="0" applyNumberFormat="1" applyFont="1" applyFill="1" applyBorder="1" applyAlignment="1" applyProtection="1">
      <alignment horizontal="center" vertical="center" wrapText="1" shrinkToFit="1"/>
      <protection hidden="1"/>
    </xf>
    <xf numFmtId="0" fontId="0" fillId="2" borderId="1" xfId="0" applyFill="1" applyBorder="1" applyAlignment="1" applyProtection="1">
      <alignment horizontal="center" shrinkToFit="1"/>
      <protection hidden="1"/>
    </xf>
    <xf numFmtId="0" fontId="21" fillId="0" borderId="1" xfId="0" applyFont="1" applyFill="1" applyBorder="1" applyAlignment="1" applyProtection="1">
      <alignment horizontal="center" vertical="center" wrapText="1" shrinkToFit="1"/>
      <protection hidden="1"/>
    </xf>
    <xf numFmtId="0" fontId="21" fillId="2" borderId="1" xfId="0" applyFont="1" applyFill="1" applyBorder="1" applyAlignment="1" applyProtection="1">
      <alignment horizontal="center" vertical="center" wrapText="1" shrinkToFit="1"/>
      <protection hidden="1"/>
    </xf>
    <xf numFmtId="0" fontId="21" fillId="0" borderId="1" xfId="0" applyNumberFormat="1" applyFont="1" applyFill="1" applyBorder="1" applyAlignment="1" applyProtection="1">
      <alignment horizontal="center" vertical="center" wrapText="1" shrinkToFit="1"/>
      <protection hidden="1"/>
    </xf>
    <xf numFmtId="0" fontId="21" fillId="2" borderId="1" xfId="0" applyNumberFormat="1" applyFont="1" applyFill="1" applyBorder="1" applyAlignment="1" applyProtection="1">
      <alignment horizontal="center" vertical="center" wrapText="1" shrinkToFit="1"/>
      <protection hidden="1"/>
    </xf>
    <xf numFmtId="0" fontId="12" fillId="0" borderId="1" xfId="0" applyFont="1" applyBorder="1" applyAlignment="1" applyProtection="1">
      <alignment horizontal="center" vertical="distributed" wrapText="1" shrinkToFit="1"/>
      <protection hidden="1"/>
    </xf>
    <xf numFmtId="0" fontId="12" fillId="2" borderId="1" xfId="0" applyFont="1" applyFill="1" applyBorder="1" applyAlignment="1" applyProtection="1">
      <alignment horizontal="center" vertical="distributed" wrapText="1" shrinkToFit="1"/>
      <protection hidden="1"/>
    </xf>
    <xf numFmtId="0" fontId="12" fillId="0" borderId="1" xfId="0" applyFont="1" applyBorder="1" applyAlignment="1" applyProtection="1">
      <alignment horizontal="center" vertical="center"/>
      <protection hidden="1"/>
    </xf>
    <xf numFmtId="0" fontId="12" fillId="0" borderId="1" xfId="0" applyNumberFormat="1" applyFont="1" applyBorder="1" applyAlignment="1" applyProtection="1">
      <alignment horizontal="center" vertical="center" wrapText="1" shrinkToFit="1"/>
      <protection hidden="1"/>
    </xf>
    <xf numFmtId="0" fontId="12" fillId="2" borderId="1" xfId="0" applyFont="1" applyFill="1" applyBorder="1" applyAlignment="1" applyProtection="1">
      <alignment horizontal="center" vertical="center"/>
      <protection hidden="1"/>
    </xf>
    <xf numFmtId="0" fontId="12" fillId="2" borderId="1" xfId="0" applyNumberFormat="1" applyFont="1" applyFill="1" applyBorder="1" applyAlignment="1" applyProtection="1">
      <alignment horizontal="center" vertical="center" wrapText="1" shrinkToFit="1"/>
      <protection hidden="1"/>
    </xf>
    <xf numFmtId="0" fontId="14" fillId="0" borderId="1" xfId="0" applyFont="1" applyBorder="1" applyAlignment="1" applyProtection="1">
      <alignment horizontal="center" vertical="center" wrapText="1"/>
      <protection hidden="1"/>
    </xf>
    <xf numFmtId="0" fontId="16" fillId="0" borderId="1" xfId="4" applyFont="1" applyFill="1" applyBorder="1" applyAlignment="1">
      <alignment horizontal="center" vertical="center"/>
    </xf>
    <xf numFmtId="0" fontId="0" fillId="0" borderId="1" xfId="0" applyNumberFormat="1" applyFont="1" applyBorder="1" applyAlignment="1" applyProtection="1">
      <alignment horizontal="center" vertical="center" wrapText="1" shrinkToFit="1"/>
      <protection hidden="1"/>
    </xf>
    <xf numFmtId="0" fontId="14" fillId="2" borderId="1" xfId="0" applyFont="1" applyFill="1" applyBorder="1" applyAlignment="1" applyProtection="1">
      <alignment horizontal="center" vertical="center" wrapText="1"/>
      <protection hidden="1"/>
    </xf>
    <xf numFmtId="0" fontId="16" fillId="2" borderId="1" xfId="4" applyFont="1" applyFill="1" applyBorder="1" applyAlignment="1">
      <alignment horizontal="center" vertical="center"/>
    </xf>
    <xf numFmtId="0" fontId="0" fillId="2" borderId="1" xfId="0" applyNumberFormat="1" applyFont="1" applyFill="1" applyBorder="1" applyAlignment="1" applyProtection="1">
      <alignment horizontal="center" vertical="center" wrapText="1" shrinkToFit="1"/>
      <protection hidden="1"/>
    </xf>
    <xf numFmtId="0" fontId="16" fillId="0" borderId="1" xfId="4" applyFont="1" applyFill="1" applyBorder="1" applyAlignment="1">
      <alignment horizontal="center" vertical="center" wrapText="1"/>
    </xf>
    <xf numFmtId="0" fontId="16" fillId="2" borderId="1" xfId="4" applyFont="1" applyFill="1" applyBorder="1" applyAlignment="1">
      <alignment horizontal="center" vertical="center" wrapText="1"/>
    </xf>
    <xf numFmtId="0" fontId="14" fillId="0" borderId="30" xfId="4" applyFont="1" applyFill="1" applyBorder="1" applyAlignment="1">
      <alignment horizontal="center" vertical="center" wrapText="1"/>
    </xf>
    <xf numFmtId="0" fontId="14" fillId="2" borderId="30" xfId="4" applyFont="1" applyFill="1" applyBorder="1" applyAlignment="1">
      <alignment horizontal="center" vertical="center" wrapText="1"/>
    </xf>
    <xf numFmtId="0" fontId="14" fillId="0" borderId="1" xfId="4" applyFont="1" applyFill="1" applyBorder="1" applyAlignment="1">
      <alignment horizontal="center" vertical="center" wrapText="1"/>
    </xf>
    <xf numFmtId="0" fontId="14" fillId="2" borderId="1" xfId="4" applyFont="1" applyFill="1" applyBorder="1" applyAlignment="1">
      <alignment horizontal="center" vertical="center" wrapText="1"/>
    </xf>
    <xf numFmtId="0" fontId="14" fillId="3" borderId="1" xfId="4" applyFont="1" applyFill="1" applyBorder="1" applyAlignment="1">
      <alignment horizontal="center" vertical="center" wrapText="1"/>
    </xf>
    <xf numFmtId="0" fontId="10" fillId="0" borderId="1" xfId="4" applyFont="1" applyFill="1" applyBorder="1" applyAlignment="1">
      <alignment horizontal="center" vertical="center" wrapText="1"/>
    </xf>
    <xf numFmtId="0" fontId="10" fillId="2" borderId="1" xfId="4" applyFont="1" applyFill="1" applyBorder="1" applyAlignment="1">
      <alignment horizontal="center" vertical="center" wrapText="1"/>
    </xf>
    <xf numFmtId="168" fontId="12" fillId="0" borderId="33" xfId="0" applyNumberFormat="1" applyFont="1" applyBorder="1" applyAlignment="1">
      <alignment horizontal="center" vertical="center"/>
    </xf>
    <xf numFmtId="0" fontId="10" fillId="0" borderId="1" xfId="0" applyFont="1" applyBorder="1" applyAlignment="1" applyProtection="1">
      <alignment horizontal="center" vertical="center" wrapText="1" shrinkToFit="1"/>
      <protection hidden="1"/>
    </xf>
    <xf numFmtId="49" fontId="9" fillId="0" borderId="1" xfId="0" applyNumberFormat="1" applyFont="1" applyBorder="1" applyAlignment="1" applyProtection="1">
      <alignment horizontal="center" vertical="center" wrapText="1" shrinkToFit="1"/>
      <protection hidden="1"/>
    </xf>
    <xf numFmtId="0" fontId="16" fillId="0" borderId="1" xfId="0" applyFont="1" applyBorder="1" applyAlignment="1" applyProtection="1">
      <alignment horizontal="center" vertical="center" wrapText="1" shrinkToFit="1"/>
      <protection hidden="1"/>
    </xf>
    <xf numFmtId="0" fontId="0" fillId="0" borderId="1" xfId="0" applyFont="1" applyBorder="1" applyAlignment="1" applyProtection="1">
      <alignment horizontal="center" vertical="center" wrapText="1" shrinkToFit="1"/>
      <protection hidden="1"/>
    </xf>
    <xf numFmtId="0" fontId="0" fillId="0" borderId="21" xfId="0" applyFont="1" applyBorder="1" applyAlignment="1" applyProtection="1">
      <alignment horizontal="center" vertical="center" wrapText="1" shrinkToFit="1"/>
      <protection hidden="1"/>
    </xf>
    <xf numFmtId="0" fontId="12" fillId="0" borderId="1" xfId="0" applyFont="1" applyBorder="1" applyAlignment="1" applyProtection="1">
      <alignment horizontal="center" vertical="center" wrapText="1" shrinkToFit="1"/>
      <protection hidden="1"/>
    </xf>
    <xf numFmtId="2" fontId="12" fillId="0" borderId="1" xfId="0" applyNumberFormat="1" applyFont="1" applyBorder="1" applyAlignment="1" applyProtection="1">
      <alignment horizontal="center" vertical="center" wrapText="1" shrinkToFit="1"/>
      <protection hidden="1"/>
    </xf>
    <xf numFmtId="2" fontId="12" fillId="0" borderId="2" xfId="0" applyNumberFormat="1" applyFont="1" applyBorder="1" applyAlignment="1" applyProtection="1">
      <alignment horizontal="center" vertical="center" wrapText="1" shrinkToFit="1"/>
      <protection hidden="1"/>
    </xf>
    <xf numFmtId="0" fontId="3" fillId="0" borderId="1" xfId="0" applyFont="1" applyBorder="1" applyAlignment="1" applyProtection="1">
      <alignment horizontal="center" vertical="center" wrapText="1"/>
      <protection hidden="1"/>
    </xf>
    <xf numFmtId="164" fontId="0" fillId="0" borderId="1" xfId="1" applyFont="1" applyFill="1" applyBorder="1" applyAlignment="1" applyProtection="1">
      <alignment horizontal="center" vertical="center" wrapText="1" shrinkToFit="1"/>
      <protection hidden="1"/>
    </xf>
    <xf numFmtId="0" fontId="16" fillId="0" borderId="1" xfId="0" applyFont="1" applyBorder="1" applyAlignment="1" applyProtection="1">
      <alignment horizontal="center" vertical="center" wrapText="1"/>
      <protection hidden="1"/>
    </xf>
    <xf numFmtId="164" fontId="0" fillId="3" borderId="1" xfId="1" applyFont="1" applyFill="1" applyBorder="1" applyAlignment="1" applyProtection="1">
      <alignment horizontal="center" vertical="center" wrapText="1" shrinkToFit="1"/>
      <protection hidden="1"/>
    </xf>
    <xf numFmtId="49" fontId="0" fillId="0" borderId="1" xfId="0" applyNumberFormat="1" applyFont="1" applyBorder="1" applyAlignment="1" applyProtection="1">
      <alignment horizontal="center" wrapText="1" shrinkToFit="1"/>
      <protection hidden="1"/>
    </xf>
    <xf numFmtId="0" fontId="16" fillId="0" borderId="1" xfId="0" applyFont="1" applyBorder="1" applyAlignment="1" applyProtection="1">
      <alignment horizontal="left" vertical="top" wrapText="1" shrinkToFit="1"/>
      <protection hidden="1"/>
    </xf>
    <xf numFmtId="49" fontId="0" fillId="0" borderId="1" xfId="0" applyNumberFormat="1" applyFont="1" applyBorder="1" applyAlignment="1" applyProtection="1">
      <alignment horizontal="center" shrinkToFit="1"/>
      <protection hidden="1"/>
    </xf>
    <xf numFmtId="0" fontId="16" fillId="0" borderId="1" xfId="0" applyFont="1" applyFill="1" applyBorder="1" applyAlignment="1" applyProtection="1">
      <alignment horizontal="center" vertical="center" wrapText="1" shrinkToFit="1"/>
      <protection hidden="1"/>
    </xf>
    <xf numFmtId="0" fontId="16" fillId="0" borderId="21" xfId="0" applyFont="1" applyBorder="1" applyAlignment="1" applyProtection="1">
      <alignment horizontal="center" vertical="center" wrapText="1" shrinkToFit="1"/>
      <protection hidden="1"/>
    </xf>
    <xf numFmtId="0" fontId="16" fillId="0" borderId="37" xfId="0" applyFont="1" applyBorder="1" applyAlignment="1" applyProtection="1">
      <alignment horizontal="center" vertical="center" wrapText="1" shrinkToFit="1"/>
      <protection hidden="1"/>
    </xf>
    <xf numFmtId="0" fontId="16" fillId="0" borderId="2" xfId="0" applyFont="1" applyBorder="1" applyAlignment="1" applyProtection="1">
      <alignment horizontal="center" vertical="center" wrapText="1" shrinkToFit="1"/>
      <protection hidden="1"/>
    </xf>
    <xf numFmtId="0" fontId="14" fillId="0" borderId="30" xfId="0" applyFont="1" applyFill="1" applyBorder="1" applyAlignment="1" applyProtection="1">
      <alignment horizontal="left" vertical="top" wrapText="1" shrinkToFit="1"/>
      <protection hidden="1"/>
    </xf>
    <xf numFmtId="0" fontId="14" fillId="0" borderId="1" xfId="0" applyFont="1" applyBorder="1" applyAlignment="1" applyProtection="1">
      <alignment horizontal="center" shrinkToFit="1"/>
      <protection hidden="1"/>
    </xf>
    <xf numFmtId="166" fontId="12" fillId="0" borderId="1" xfId="0" applyNumberFormat="1" applyFont="1" applyFill="1" applyBorder="1" applyAlignment="1" applyProtection="1">
      <alignment horizontal="center" vertical="center" wrapText="1" shrinkToFit="1"/>
      <protection hidden="1"/>
    </xf>
    <xf numFmtId="0" fontId="0" fillId="0" borderId="1" xfId="0" applyFont="1" applyBorder="1" applyAlignment="1" applyProtection="1">
      <alignment horizontal="center" vertical="center" wrapText="1"/>
      <protection hidden="1"/>
    </xf>
    <xf numFmtId="0" fontId="28" fillId="2" borderId="2" xfId="4" applyFont="1" applyFill="1" applyBorder="1" applyAlignment="1">
      <alignment horizontal="center" vertical="center" wrapText="1"/>
    </xf>
    <xf numFmtId="0" fontId="14" fillId="2" borderId="1" xfId="4" applyFont="1" applyFill="1" applyBorder="1" applyAlignment="1">
      <alignment horizontal="center" vertical="center" wrapText="1" shrinkToFit="1"/>
    </xf>
    <xf numFmtId="0" fontId="12" fillId="2" borderId="1" xfId="4" applyFont="1" applyFill="1" applyBorder="1" applyAlignment="1">
      <alignment horizontal="center" vertical="center" wrapText="1" shrinkToFit="1"/>
    </xf>
    <xf numFmtId="49" fontId="3" fillId="0" borderId="1" xfId="4" applyNumberFormat="1" applyFont="1" applyBorder="1" applyAlignment="1" applyProtection="1">
      <alignment horizontal="center" vertical="center" wrapText="1" shrinkToFit="1"/>
      <protection hidden="1"/>
    </xf>
    <xf numFmtId="0" fontId="16" fillId="0" borderId="1" xfId="4" applyNumberFormat="1" applyFont="1" applyBorder="1" applyAlignment="1" applyProtection="1">
      <alignment horizontal="left" vertical="top" wrapText="1"/>
      <protection hidden="1"/>
    </xf>
    <xf numFmtId="49" fontId="3" fillId="0" borderId="7" xfId="4" applyNumberFormat="1" applyFont="1" applyBorder="1" applyAlignment="1" applyProtection="1">
      <alignment horizontal="center" vertical="center" wrapText="1" shrinkToFit="1"/>
      <protection hidden="1"/>
    </xf>
    <xf numFmtId="0" fontId="29" fillId="0" borderId="32" xfId="0" applyFont="1" applyFill="1" applyBorder="1" applyAlignment="1" applyProtection="1">
      <alignment horizontal="center" vertical="center" shrinkToFit="1"/>
      <protection hidden="1"/>
    </xf>
    <xf numFmtId="0" fontId="16" fillId="0" borderId="1" xfId="4" applyNumberFormat="1" applyFont="1" applyBorder="1" applyAlignment="1" applyProtection="1">
      <alignment horizontal="center" vertical="top" wrapText="1"/>
      <protection hidden="1"/>
    </xf>
    <xf numFmtId="0" fontId="16" fillId="0" borderId="32" xfId="0" applyFont="1" applyBorder="1" applyAlignment="1" applyProtection="1">
      <alignment horizontal="center" vertical="top" wrapText="1" shrinkToFit="1"/>
      <protection hidden="1"/>
    </xf>
    <xf numFmtId="0" fontId="14" fillId="0" borderId="32" xfId="0" applyFont="1" applyBorder="1" applyAlignment="1">
      <alignment horizontal="center" vertical="center" wrapText="1" shrinkToFit="1"/>
    </xf>
    <xf numFmtId="0" fontId="16" fillId="0" borderId="32" xfId="0" applyFont="1" applyBorder="1" applyAlignment="1">
      <alignment horizontal="center" vertical="center" wrapText="1" shrinkToFit="1"/>
    </xf>
    <xf numFmtId="164" fontId="12" fillId="0" borderId="1" xfId="1" applyFont="1" applyFill="1" applyBorder="1" applyAlignment="1" applyProtection="1">
      <alignment horizontal="center" vertical="center" wrapText="1" shrinkToFit="1"/>
      <protection hidden="1"/>
    </xf>
    <xf numFmtId="0" fontId="12" fillId="0" borderId="32" xfId="0" applyFont="1" applyBorder="1" applyAlignment="1" applyProtection="1">
      <alignment horizontal="center" vertical="center" wrapText="1" shrinkToFit="1"/>
      <protection hidden="1"/>
    </xf>
    <xf numFmtId="0" fontId="12" fillId="0" borderId="30" xfId="0" applyFont="1" applyBorder="1" applyAlignment="1" applyProtection="1">
      <alignment horizontal="center" vertical="center"/>
      <protection hidden="1"/>
    </xf>
    <xf numFmtId="0" fontId="3" fillId="0" borderId="32" xfId="0" applyFont="1" applyBorder="1" applyAlignment="1" applyProtection="1">
      <alignment horizontal="center" vertical="center" wrapText="1"/>
      <protection hidden="1"/>
    </xf>
    <xf numFmtId="166" fontId="0" fillId="0" borderId="1" xfId="0" applyNumberFormat="1" applyBorder="1" applyAlignment="1" applyProtection="1">
      <alignment horizontal="center" vertical="center"/>
      <protection hidden="1"/>
    </xf>
    <xf numFmtId="0" fontId="16" fillId="0" borderId="32" xfId="0" applyFont="1" applyBorder="1" applyAlignment="1" applyProtection="1">
      <alignment horizontal="center" vertical="center" wrapText="1"/>
      <protection hidden="1"/>
    </xf>
    <xf numFmtId="166" fontId="0" fillId="3" borderId="1" xfId="0" applyNumberFormat="1" applyFill="1" applyBorder="1" applyAlignment="1" applyProtection="1">
      <alignment horizontal="center" vertical="center"/>
      <protection hidden="1"/>
    </xf>
    <xf numFmtId="0" fontId="12" fillId="0" borderId="2" xfId="0" applyNumberFormat="1" applyFont="1" applyBorder="1" applyAlignment="1" applyProtection="1">
      <alignment horizontal="center" vertical="center" wrapText="1" shrinkToFit="1"/>
      <protection hidden="1"/>
    </xf>
    <xf numFmtId="0" fontId="14" fillId="0" borderId="1" xfId="4" applyFont="1" applyBorder="1" applyAlignment="1">
      <alignment horizontal="center" vertical="center" wrapText="1"/>
    </xf>
    <xf numFmtId="0" fontId="16" fillId="2" borderId="2" xfId="0" applyFont="1" applyFill="1" applyBorder="1" applyAlignment="1">
      <alignment horizontal="left" vertical="top" wrapText="1" shrinkToFit="1"/>
    </xf>
    <xf numFmtId="0" fontId="3" fillId="0" borderId="1" xfId="0" applyNumberFormat="1" applyFont="1" applyFill="1" applyBorder="1" applyAlignment="1">
      <alignment horizontal="center" vertical="top" wrapText="1" shrinkToFit="1"/>
    </xf>
    <xf numFmtId="0" fontId="16" fillId="2" borderId="1" xfId="0" applyFont="1" applyFill="1" applyBorder="1" applyAlignment="1">
      <alignment horizontal="center" vertical="center" wrapText="1" shrinkToFit="1"/>
    </xf>
    <xf numFmtId="0" fontId="12" fillId="0" borderId="1" xfId="4" applyFont="1" applyBorder="1" applyAlignment="1" applyProtection="1">
      <alignment horizontal="center" vertical="center" shrinkToFit="1"/>
      <protection hidden="1"/>
    </xf>
    <xf numFmtId="0" fontId="12" fillId="0" borderId="1" xfId="4" applyFont="1" applyFill="1" applyBorder="1" applyAlignment="1" applyProtection="1">
      <alignment horizontal="center" vertical="center" wrapText="1" shrinkToFit="1"/>
      <protection hidden="1"/>
    </xf>
    <xf numFmtId="0" fontId="16" fillId="0" borderId="32" xfId="4" applyFont="1" applyBorder="1" applyAlignment="1" applyProtection="1">
      <alignment horizontal="center" vertical="center" wrapText="1" shrinkToFit="1"/>
      <protection hidden="1"/>
    </xf>
    <xf numFmtId="0" fontId="12" fillId="0" borderId="1" xfId="4" applyFont="1" applyBorder="1" applyAlignment="1" applyProtection="1">
      <alignment horizontal="center" shrinkToFit="1"/>
      <protection hidden="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4" fillId="0" borderId="1" xfId="0" applyFont="1" applyFill="1" applyBorder="1" applyAlignment="1">
      <alignment horizontal="center" vertical="center"/>
    </xf>
    <xf numFmtId="0" fontId="12" fillId="0" borderId="21" xfId="0" applyFont="1" applyFill="1" applyBorder="1" applyAlignment="1" applyProtection="1">
      <alignment horizontal="center" vertical="center" wrapText="1" shrinkToFit="1"/>
      <protection hidden="1"/>
    </xf>
    <xf numFmtId="0" fontId="10" fillId="0" borderId="21" xfId="0" applyFont="1" applyFill="1" applyBorder="1" applyAlignment="1">
      <alignment horizontal="center" vertical="center" wrapText="1" shrinkToFit="1"/>
    </xf>
    <xf numFmtId="0" fontId="12" fillId="0" borderId="1" xfId="0" applyFont="1" applyFill="1" applyBorder="1" applyAlignment="1" applyProtection="1">
      <alignment horizontal="center" vertical="center" shrinkToFit="1"/>
      <protection hidden="1"/>
    </xf>
    <xf numFmtId="0" fontId="0" fillId="0" borderId="1" xfId="0" applyFont="1" applyFill="1" applyBorder="1" applyAlignment="1" applyProtection="1">
      <alignment horizontal="center" vertical="center" textRotation="90" shrinkToFit="1"/>
      <protection hidden="1"/>
    </xf>
    <xf numFmtId="0" fontId="6" fillId="0" borderId="29" xfId="0" applyFont="1" applyFill="1" applyBorder="1" applyAlignment="1" applyProtection="1">
      <alignment horizontal="center" vertical="center" wrapText="1" shrinkToFit="1"/>
      <protection hidden="1"/>
    </xf>
    <xf numFmtId="0" fontId="0" fillId="0" borderId="1" xfId="0" applyFill="1" applyBorder="1" applyAlignment="1" applyProtection="1">
      <alignment horizontal="center"/>
      <protection hidden="1"/>
    </xf>
    <xf numFmtId="0" fontId="6" fillId="0" borderId="32" xfId="0" applyFont="1" applyFill="1" applyBorder="1" applyAlignment="1" applyProtection="1">
      <alignment horizontal="center" vertical="center" wrapText="1" shrinkToFit="1"/>
      <protection hidden="1"/>
    </xf>
    <xf numFmtId="49" fontId="0" fillId="0" borderId="1" xfId="0" applyNumberFormat="1" applyFont="1" applyFill="1" applyBorder="1" applyAlignment="1" applyProtection="1">
      <alignment horizontal="center" vertical="center" wrapText="1" shrinkToFit="1"/>
      <protection hidden="1"/>
    </xf>
    <xf numFmtId="0" fontId="12" fillId="0" borderId="1" xfId="0" applyFont="1" applyFill="1" applyBorder="1" applyAlignment="1" applyProtection="1">
      <alignment horizontal="center" shrinkToFit="1"/>
      <protection hidden="1"/>
    </xf>
    <xf numFmtId="0" fontId="12" fillId="0" borderId="1" xfId="0" applyFont="1" applyFill="1" applyBorder="1" applyAlignment="1" applyProtection="1">
      <alignment horizontal="center" vertical="center" wrapText="1" shrinkToFit="1"/>
      <protection hidden="1"/>
    </xf>
    <xf numFmtId="0" fontId="0" fillId="0" borderId="1" xfId="0" applyFont="1" applyFill="1" applyBorder="1" applyAlignment="1" applyProtection="1">
      <alignment horizontal="center" vertical="center" wrapText="1"/>
      <protection hidden="1"/>
    </xf>
    <xf numFmtId="169" fontId="29" fillId="0" borderId="1" xfId="1" applyNumberFormat="1" applyFont="1" applyFill="1" applyBorder="1" applyAlignment="1" applyProtection="1">
      <alignment horizontal="center" vertical="center" wrapText="1" shrinkToFit="1"/>
      <protection hidden="1"/>
    </xf>
    <xf numFmtId="0" fontId="0" fillId="4" borderId="1" xfId="0" applyNumberFormat="1" applyFont="1" applyFill="1" applyBorder="1" applyAlignment="1" applyProtection="1">
      <alignment horizontal="center" vertical="center" wrapText="1" shrinkToFit="1"/>
      <protection hidden="1"/>
    </xf>
    <xf numFmtId="0" fontId="4" fillId="2" borderId="2" xfId="0" applyFont="1" applyFill="1" applyBorder="1" applyAlignment="1">
      <alignment horizontal="center" vertical="center" wrapText="1"/>
    </xf>
    <xf numFmtId="0" fontId="12" fillId="0" borderId="21" xfId="0" applyFont="1" applyBorder="1" applyAlignment="1" applyProtection="1">
      <alignment horizontal="center" vertical="center" wrapText="1" shrinkToFit="1"/>
      <protection hidden="1"/>
    </xf>
    <xf numFmtId="0" fontId="10" fillId="2" borderId="21" xfId="0" applyFont="1" applyFill="1" applyBorder="1" applyAlignment="1">
      <alignment horizontal="center" vertical="center" wrapText="1" shrinkToFit="1"/>
    </xf>
    <xf numFmtId="0" fontId="12" fillId="0" borderId="1" xfId="0" applyFont="1" applyBorder="1" applyAlignment="1" applyProtection="1">
      <alignment horizontal="center" vertical="center" shrinkToFit="1"/>
      <protection hidden="1"/>
    </xf>
    <xf numFmtId="0" fontId="0" fillId="0" borderId="1" xfId="0" applyFont="1" applyBorder="1" applyAlignment="1" applyProtection="1">
      <alignment horizontal="center" vertical="center" textRotation="90" shrinkToFit="1"/>
      <protection hidden="1"/>
    </xf>
    <xf numFmtId="0" fontId="6" fillId="0" borderId="29" xfId="0" applyFont="1" applyBorder="1" applyAlignment="1" applyProtection="1">
      <alignment horizontal="center" vertical="center" wrapText="1" shrinkToFit="1"/>
      <protection hidden="1"/>
    </xf>
    <xf numFmtId="0" fontId="0" fillId="0" borderId="1" xfId="0" applyBorder="1" applyAlignment="1" applyProtection="1">
      <alignment horizontal="center"/>
      <protection hidden="1"/>
    </xf>
    <xf numFmtId="0" fontId="6" fillId="0" borderId="32" xfId="0" applyFont="1" applyBorder="1" applyAlignment="1" applyProtection="1">
      <alignment horizontal="center" vertical="center" wrapText="1" shrinkToFit="1"/>
      <protection hidden="1"/>
    </xf>
    <xf numFmtId="49" fontId="0" fillId="0" borderId="1" xfId="0" applyNumberFormat="1" applyFont="1" applyBorder="1" applyAlignment="1" applyProtection="1">
      <alignment horizontal="center" vertical="center" wrapText="1" shrinkToFit="1"/>
      <protection hidden="1"/>
    </xf>
    <xf numFmtId="0" fontId="12" fillId="0" borderId="1" xfId="0" applyFont="1" applyBorder="1" applyAlignment="1" applyProtection="1">
      <alignment horizontal="center" shrinkToFit="1"/>
      <protection hidden="1"/>
    </xf>
    <xf numFmtId="0" fontId="12" fillId="0" borderId="2" xfId="0" applyFont="1" applyBorder="1" applyAlignment="1" applyProtection="1">
      <alignment horizontal="center" vertical="center" shrinkToFit="1"/>
      <protection hidden="1"/>
    </xf>
    <xf numFmtId="0" fontId="0" fillId="2" borderId="1" xfId="0" applyFont="1" applyFill="1" applyBorder="1" applyAlignment="1" applyProtection="1">
      <alignment horizontal="center" vertical="center" wrapText="1"/>
      <protection hidden="1"/>
    </xf>
    <xf numFmtId="0" fontId="12" fillId="0" borderId="21" xfId="0" applyFont="1" applyBorder="1" applyAlignment="1" applyProtection="1">
      <alignment horizontal="center" vertical="center" shrinkToFit="1"/>
      <protection hidden="1"/>
    </xf>
    <xf numFmtId="0" fontId="0" fillId="0" borderId="7" xfId="0" applyFont="1" applyBorder="1" applyAlignment="1" applyProtection="1">
      <alignment horizontal="center" vertical="center" shrinkToFit="1"/>
      <protection hidden="1"/>
    </xf>
    <xf numFmtId="0" fontId="0" fillId="0" borderId="1" xfId="0" applyFont="1" applyBorder="1" applyAlignment="1" applyProtection="1">
      <alignment horizontal="center" vertical="top" wrapText="1" shrinkToFit="1"/>
      <protection hidden="1"/>
    </xf>
    <xf numFmtId="0" fontId="0" fillId="0" borderId="30" xfId="0" applyFont="1" applyBorder="1" applyAlignment="1" applyProtection="1">
      <alignment horizontal="center" vertical="center" wrapText="1" shrinkToFit="1"/>
      <protection hidden="1"/>
    </xf>
    <xf numFmtId="169" fontId="12" fillId="0" borderId="1" xfId="1" applyNumberFormat="1" applyFont="1" applyFill="1" applyBorder="1" applyAlignment="1" applyProtection="1">
      <alignment horizontal="center" vertical="center" wrapText="1"/>
      <protection hidden="1"/>
    </xf>
    <xf numFmtId="169" fontId="12" fillId="2" borderId="1" xfId="1" applyNumberFormat="1" applyFont="1" applyFill="1" applyBorder="1" applyAlignment="1" applyProtection="1">
      <alignment horizontal="center" vertical="center" wrapText="1"/>
      <protection hidden="1"/>
    </xf>
    <xf numFmtId="164" fontId="12" fillId="0" borderId="1" xfId="1" applyFont="1" applyFill="1" applyBorder="1" applyAlignment="1" applyProtection="1">
      <alignment horizontal="center" vertical="center" shrinkToFit="1"/>
      <protection hidden="1"/>
    </xf>
    <xf numFmtId="0" fontId="0" fillId="4" borderId="1" xfId="0" applyFont="1" applyFill="1" applyBorder="1" applyAlignment="1" applyProtection="1">
      <alignment horizontal="center" vertical="center" wrapText="1" shrinkToFit="1"/>
      <protection hidden="1"/>
    </xf>
    <xf numFmtId="0" fontId="14" fillId="0" borderId="32" xfId="4" applyFont="1" applyBorder="1" applyAlignment="1">
      <alignment horizontal="center" vertical="center" wrapText="1"/>
    </xf>
    <xf numFmtId="0" fontId="16" fillId="2" borderId="1" xfId="4" applyFont="1" applyFill="1" applyBorder="1" applyAlignment="1">
      <alignment horizontal="center" vertical="center" wrapText="1" shrinkToFit="1"/>
    </xf>
    <xf numFmtId="0" fontId="16" fillId="2" borderId="21" xfId="4" applyFont="1" applyFill="1" applyBorder="1" applyAlignment="1">
      <alignment horizontal="center" vertical="center" wrapText="1" shrinkToFit="1"/>
    </xf>
    <xf numFmtId="0" fontId="16" fillId="2" borderId="1" xfId="4" applyFont="1" applyFill="1" applyBorder="1" applyAlignment="1">
      <alignment horizontal="center" vertical="center" textRotation="90" wrapText="1" shrinkToFit="1"/>
    </xf>
    <xf numFmtId="0" fontId="16" fillId="2" borderId="2" xfId="4" applyFont="1" applyFill="1" applyBorder="1" applyAlignment="1">
      <alignment horizontal="center" vertical="center" wrapText="1" shrinkToFit="1"/>
    </xf>
    <xf numFmtId="0" fontId="0" fillId="2" borderId="1" xfId="4" applyFont="1" applyFill="1" applyBorder="1" applyAlignment="1">
      <alignment horizontal="center" vertical="center" wrapText="1" shrinkToFit="1"/>
    </xf>
    <xf numFmtId="0" fontId="3" fillId="0" borderId="30" xfId="4" applyFont="1" applyBorder="1" applyAlignment="1" applyProtection="1">
      <alignment horizontal="center" vertical="center" wrapText="1" shrinkToFit="1"/>
      <protection hidden="1"/>
    </xf>
    <xf numFmtId="0" fontId="3" fillId="0" borderId="30" xfId="4" applyFont="1" applyBorder="1" applyAlignment="1" applyProtection="1">
      <alignment horizontal="center" wrapText="1" shrinkToFit="1"/>
      <protection hidden="1"/>
    </xf>
    <xf numFmtId="0" fontId="14" fillId="0" borderId="32" xfId="4" applyFont="1" applyBorder="1" applyAlignment="1" applyProtection="1">
      <alignment horizontal="center" vertical="center" wrapText="1" shrinkToFit="1"/>
      <protection hidden="1"/>
    </xf>
    <xf numFmtId="0" fontId="12" fillId="0" borderId="1" xfId="4" applyFont="1" applyBorder="1" applyAlignment="1">
      <alignment horizontal="center" vertical="center"/>
    </xf>
    <xf numFmtId="0" fontId="0" fillId="0" borderId="1" xfId="4" applyFont="1" applyFill="1" applyBorder="1" applyAlignment="1" applyProtection="1">
      <alignment horizontal="center" vertical="center" shrinkToFit="1"/>
      <protection hidden="1"/>
    </xf>
    <xf numFmtId="49" fontId="3" fillId="0" borderId="1" xfId="4" applyNumberFormat="1" applyFont="1" applyBorder="1" applyAlignment="1" applyProtection="1">
      <alignment horizontal="center" shrinkToFit="1"/>
      <protection hidden="1"/>
    </xf>
    <xf numFmtId="0" fontId="0" fillId="0" borderId="1" xfId="4" applyFont="1" applyBorder="1" applyAlignment="1" applyProtection="1">
      <alignment horizontal="center" vertical="center" shrinkToFit="1"/>
      <protection hidden="1"/>
    </xf>
    <xf numFmtId="0" fontId="33" fillId="0" borderId="1" xfId="4" applyNumberFormat="1" applyFont="1" applyBorder="1" applyAlignment="1" applyProtection="1">
      <alignment horizontal="center" vertical="center" wrapText="1"/>
      <protection hidden="1"/>
    </xf>
    <xf numFmtId="0" fontId="16" fillId="0" borderId="1" xfId="4" applyNumberFormat="1" applyFont="1" applyBorder="1" applyAlignment="1" applyProtection="1">
      <alignment horizontal="center"/>
      <protection hidden="1"/>
    </xf>
    <xf numFmtId="0" fontId="16" fillId="0" borderId="1" xfId="4" applyNumberFormat="1" applyFont="1" applyBorder="1" applyAlignment="1" applyProtection="1">
      <alignment horizontal="center" vertical="center" wrapText="1"/>
      <protection hidden="1"/>
    </xf>
    <xf numFmtId="0" fontId="34" fillId="0" borderId="1" xfId="4" applyNumberFormat="1" applyFont="1" applyBorder="1" applyAlignment="1" applyProtection="1">
      <alignment horizontal="center" vertical="center" wrapText="1"/>
      <protection hidden="1"/>
    </xf>
    <xf numFmtId="0" fontId="35" fillId="0" borderId="1" xfId="4" applyNumberFormat="1" applyFont="1" applyBorder="1" applyAlignment="1" applyProtection="1">
      <alignment horizontal="center" vertical="center" wrapText="1"/>
      <protection hidden="1"/>
    </xf>
    <xf numFmtId="0" fontId="12" fillId="0" borderId="1" xfId="4" applyFont="1" applyBorder="1" applyAlignment="1">
      <alignment horizontal="center" vertical="center" wrapText="1"/>
    </xf>
    <xf numFmtId="0" fontId="16" fillId="0" borderId="1" xfId="4" applyFont="1" applyBorder="1" applyAlignment="1" applyProtection="1">
      <alignment horizontal="center" vertical="center" shrinkToFit="1"/>
      <protection hidden="1"/>
    </xf>
    <xf numFmtId="0" fontId="16" fillId="0" borderId="21" xfId="4" applyNumberFormat="1" applyFont="1" applyBorder="1" applyAlignment="1" applyProtection="1">
      <alignment horizontal="center" vertical="center" wrapText="1"/>
      <protection hidden="1"/>
    </xf>
    <xf numFmtId="0" fontId="16" fillId="0" borderId="1" xfId="4" applyFont="1" applyBorder="1" applyAlignment="1" applyProtection="1">
      <alignment horizontal="center" vertical="center" wrapText="1" shrinkToFit="1"/>
      <protection hidden="1"/>
    </xf>
    <xf numFmtId="0" fontId="43" fillId="0" borderId="1" xfId="4" applyBorder="1" applyAlignment="1" applyProtection="1">
      <alignment horizontal="center" shrinkToFit="1"/>
      <protection hidden="1"/>
    </xf>
    <xf numFmtId="0" fontId="14" fillId="0" borderId="1" xfId="4" applyNumberFormat="1" applyFont="1" applyBorder="1" applyAlignment="1" applyProtection="1">
      <alignment horizontal="left" vertical="center" wrapText="1"/>
      <protection hidden="1"/>
    </xf>
    <xf numFmtId="0" fontId="4" fillId="2" borderId="1" xfId="4" applyFont="1" applyFill="1" applyBorder="1" applyAlignment="1">
      <alignment horizontal="center" vertical="center" wrapText="1"/>
    </xf>
    <xf numFmtId="0" fontId="14" fillId="0" borderId="1" xfId="4" applyNumberFormat="1" applyFont="1" applyBorder="1" applyAlignment="1" applyProtection="1">
      <alignment vertical="center" wrapText="1"/>
      <protection hidden="1"/>
    </xf>
    <xf numFmtId="164" fontId="12" fillId="0" borderId="1" xfId="3" applyFont="1" applyFill="1" applyBorder="1" applyAlignment="1" applyProtection="1">
      <alignment horizontal="center" vertical="center" wrapText="1" shrinkToFit="1"/>
    </xf>
    <xf numFmtId="0" fontId="0" fillId="0" borderId="1" xfId="4" applyFont="1" applyBorder="1" applyAlignment="1" applyProtection="1">
      <alignment horizontal="center" vertical="center" wrapText="1" shrinkToFit="1"/>
      <protection hidden="1"/>
    </xf>
    <xf numFmtId="0" fontId="0" fillId="0" borderId="1" xfId="0" applyFont="1" applyFill="1" applyBorder="1" applyAlignment="1">
      <alignment horizontal="center" vertical="center" wrapText="1" shrinkToFit="1"/>
    </xf>
    <xf numFmtId="166" fontId="14" fillId="0" borderId="1" xfId="0" applyNumberFormat="1" applyFont="1" applyFill="1" applyBorder="1" applyAlignment="1">
      <alignment horizontal="center" vertical="center" wrapText="1" shrinkToFit="1"/>
    </xf>
    <xf numFmtId="0" fontId="14" fillId="0" borderId="1" xfId="4" applyFont="1" applyFill="1" applyBorder="1" applyAlignment="1">
      <alignment horizontal="center" vertical="center" wrapText="1" shrinkToFit="1"/>
    </xf>
    <xf numFmtId="49" fontId="16" fillId="0" borderId="1" xfId="4" applyNumberFormat="1" applyFont="1" applyBorder="1" applyAlignment="1" applyProtection="1">
      <alignment horizontal="center" vertical="center" wrapText="1" shrinkToFit="1"/>
      <protection hidden="1"/>
    </xf>
    <xf numFmtId="49" fontId="33" fillId="0" borderId="1" xfId="4" applyNumberFormat="1" applyFont="1" applyBorder="1" applyAlignment="1" applyProtection="1">
      <alignment horizontal="center" vertical="center" wrapText="1"/>
      <protection hidden="1"/>
    </xf>
    <xf numFmtId="49" fontId="16" fillId="0" borderId="21" xfId="4" applyNumberFormat="1" applyFont="1" applyBorder="1" applyAlignment="1" applyProtection="1">
      <alignment horizontal="center" vertical="center" wrapText="1" shrinkToFit="1"/>
      <protection hidden="1"/>
    </xf>
    <xf numFmtId="49" fontId="16" fillId="0" borderId="1" xfId="4" applyNumberFormat="1" applyFont="1" applyBorder="1" applyAlignment="1" applyProtection="1">
      <alignment horizontal="center" vertical="center" wrapText="1"/>
      <protection hidden="1"/>
    </xf>
    <xf numFmtId="49" fontId="33" fillId="0" borderId="1" xfId="4" applyNumberFormat="1" applyFont="1" applyBorder="1" applyAlignment="1" applyProtection="1">
      <alignment horizontal="left" vertical="top" wrapText="1"/>
      <protection hidden="1"/>
    </xf>
    <xf numFmtId="0" fontId="33" fillId="0" borderId="1" xfId="4" applyNumberFormat="1" applyFont="1" applyFill="1" applyBorder="1" applyAlignment="1" applyProtection="1">
      <alignment horizontal="center" vertical="center" wrapText="1"/>
      <protection hidden="1"/>
    </xf>
    <xf numFmtId="0" fontId="16" fillId="0" borderId="1" xfId="4" applyFont="1" applyFill="1" applyBorder="1" applyAlignment="1" applyProtection="1">
      <alignment horizontal="center" vertical="center" shrinkToFit="1"/>
      <protection hidden="1"/>
    </xf>
    <xf numFmtId="0" fontId="16" fillId="0" borderId="1" xfId="4" applyNumberFormat="1" applyFont="1" applyBorder="1" applyAlignment="1" applyProtection="1">
      <alignment horizontal="left" vertical="center" wrapText="1"/>
      <protection hidden="1"/>
    </xf>
    <xf numFmtId="0" fontId="16" fillId="0" borderId="1" xfId="4" applyFont="1" applyFill="1" applyBorder="1" applyAlignment="1" applyProtection="1">
      <alignment horizontal="center" vertical="center" wrapText="1" shrinkToFit="1"/>
      <protection hidden="1"/>
    </xf>
    <xf numFmtId="49" fontId="3" fillId="0" borderId="2" xfId="4" applyNumberFormat="1" applyFont="1" applyBorder="1" applyAlignment="1" applyProtection="1">
      <alignment horizontal="center" vertical="center" wrapText="1" shrinkToFit="1"/>
      <protection hidden="1"/>
    </xf>
    <xf numFmtId="0" fontId="39" fillId="0" borderId="1" xfId="4" applyFont="1" applyBorder="1" applyAlignment="1" applyProtection="1">
      <alignment horizontal="center" vertical="center" shrinkToFit="1"/>
      <protection hidden="1"/>
    </xf>
    <xf numFmtId="0" fontId="14" fillId="0" borderId="21" xfId="4" applyFont="1" applyBorder="1" applyAlignment="1" applyProtection="1">
      <alignment horizontal="center" vertical="center" wrapText="1" shrinkToFit="1"/>
      <protection hidden="1"/>
    </xf>
    <xf numFmtId="0" fontId="14" fillId="0" borderId="32" xfId="4" applyFont="1" applyBorder="1" applyAlignment="1" applyProtection="1">
      <alignment horizontal="center" vertical="center" shrinkToFit="1"/>
      <protection hidden="1"/>
    </xf>
    <xf numFmtId="0" fontId="3" fillId="0" borderId="1" xfId="4" applyFont="1" applyBorder="1" applyAlignment="1" applyProtection="1">
      <alignment horizontal="center" vertical="center" wrapText="1" shrinkToFit="1"/>
      <protection hidden="1"/>
    </xf>
    <xf numFmtId="0" fontId="43" fillId="0" borderId="30" xfId="4" applyBorder="1" applyAlignment="1" applyProtection="1">
      <alignment horizontal="center" shrinkToFit="1"/>
      <protection hidden="1"/>
    </xf>
    <xf numFmtId="1" fontId="6" fillId="0" borderId="1" xfId="4" applyNumberFormat="1" applyFont="1" applyBorder="1" applyAlignment="1">
      <alignment horizontal="center" vertical="center" shrinkToFit="1"/>
    </xf>
    <xf numFmtId="0" fontId="40" fillId="0" borderId="34" xfId="4" applyFont="1" applyBorder="1" applyAlignment="1" applyProtection="1">
      <alignment horizontal="center" wrapText="1"/>
      <protection hidden="1"/>
    </xf>
    <xf numFmtId="0" fontId="41" fillId="0" borderId="1" xfId="4" applyFont="1" applyBorder="1" applyAlignment="1" applyProtection="1">
      <alignment horizontal="center" vertical="center" wrapText="1" shrinkToFit="1"/>
      <protection hidden="1"/>
    </xf>
  </cellXfs>
  <cellStyles count="6">
    <cellStyle name="0,0_x000d__x000a_NA_x000d__x000a_" xfId="2"/>
    <cellStyle name="Денежный" xfId="1" builtinId="4"/>
    <cellStyle name="Денежный 2" xfId="3"/>
    <cellStyle name="Обычный" xfId="0" builtinId="0"/>
    <cellStyle name="Обычный 2" xfId="4"/>
    <cellStyle name="Обычный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9.jpeg"/><Relationship Id="rId3" Type="http://schemas.openxmlformats.org/officeDocument/2006/relationships/image" Target="../media/image84.jpeg"/><Relationship Id="rId7" Type="http://schemas.openxmlformats.org/officeDocument/2006/relationships/image" Target="../media/image88.jpeg"/><Relationship Id="rId2" Type="http://schemas.openxmlformats.org/officeDocument/2006/relationships/image" Target="../media/image83.jpeg"/><Relationship Id="rId1" Type="http://schemas.openxmlformats.org/officeDocument/2006/relationships/image" Target="../media/image82.jpeg"/><Relationship Id="rId6" Type="http://schemas.openxmlformats.org/officeDocument/2006/relationships/image" Target="../media/image87.jpeg"/><Relationship Id="rId5" Type="http://schemas.openxmlformats.org/officeDocument/2006/relationships/image" Target="../media/image86.jpeg"/><Relationship Id="rId4" Type="http://schemas.openxmlformats.org/officeDocument/2006/relationships/image" Target="../media/image85.jpeg"/><Relationship Id="rId9" Type="http://schemas.openxmlformats.org/officeDocument/2006/relationships/image" Target="../media/image9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3.jpeg"/><Relationship Id="rId7" Type="http://schemas.openxmlformats.org/officeDocument/2006/relationships/image" Target="../media/image95.jpeg"/><Relationship Id="rId2" Type="http://schemas.openxmlformats.org/officeDocument/2006/relationships/image" Target="../media/image92.jpeg"/><Relationship Id="rId1" Type="http://schemas.openxmlformats.org/officeDocument/2006/relationships/image" Target="../media/image91.jpeg"/><Relationship Id="rId6" Type="http://schemas.openxmlformats.org/officeDocument/2006/relationships/image" Target="../media/image77.jpeg"/><Relationship Id="rId5" Type="http://schemas.openxmlformats.org/officeDocument/2006/relationships/image" Target="../media/image94.jpeg"/><Relationship Id="rId4" Type="http://schemas.openxmlformats.org/officeDocument/2006/relationships/image" Target="../media/image7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jpeg"/><Relationship Id="rId1" Type="http://schemas.openxmlformats.org/officeDocument/2006/relationships/image" Target="../media/image9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01.jpeg"/><Relationship Id="rId2" Type="http://schemas.openxmlformats.org/officeDocument/2006/relationships/image" Target="../media/image100.jpeg"/><Relationship Id="rId1" Type="http://schemas.openxmlformats.org/officeDocument/2006/relationships/image" Target="../media/image99.jpeg"/><Relationship Id="rId5" Type="http://schemas.openxmlformats.org/officeDocument/2006/relationships/image" Target="../media/image103.jpeg"/><Relationship Id="rId4" Type="http://schemas.openxmlformats.org/officeDocument/2006/relationships/image" Target="../media/image10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05.jpeg"/><Relationship Id="rId7" Type="http://schemas.openxmlformats.org/officeDocument/2006/relationships/image" Target="../media/image108.jpeg"/><Relationship Id="rId2" Type="http://schemas.openxmlformats.org/officeDocument/2006/relationships/image" Target="../media/image100.jpeg"/><Relationship Id="rId1" Type="http://schemas.openxmlformats.org/officeDocument/2006/relationships/image" Target="../media/image104.jpeg"/><Relationship Id="rId6" Type="http://schemas.openxmlformats.org/officeDocument/2006/relationships/image" Target="../media/image101.jpeg"/><Relationship Id="rId5" Type="http://schemas.openxmlformats.org/officeDocument/2006/relationships/image" Target="../media/image107.jpeg"/><Relationship Id="rId4" Type="http://schemas.openxmlformats.org/officeDocument/2006/relationships/image" Target="../media/image106.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11.jpeg"/><Relationship Id="rId2" Type="http://schemas.openxmlformats.org/officeDocument/2006/relationships/image" Target="../media/image110.png"/><Relationship Id="rId1" Type="http://schemas.openxmlformats.org/officeDocument/2006/relationships/image" Target="../media/image109.png"/><Relationship Id="rId5" Type="http://schemas.openxmlformats.org/officeDocument/2006/relationships/image" Target="../media/image113.jpeg"/><Relationship Id="rId4" Type="http://schemas.openxmlformats.org/officeDocument/2006/relationships/image" Target="../media/image112.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21.png"/><Relationship Id="rId3" Type="http://schemas.openxmlformats.org/officeDocument/2006/relationships/image" Target="../media/image116.png"/><Relationship Id="rId7" Type="http://schemas.openxmlformats.org/officeDocument/2006/relationships/image" Target="../media/image120.png"/><Relationship Id="rId2" Type="http://schemas.openxmlformats.org/officeDocument/2006/relationships/image" Target="../media/image115.png"/><Relationship Id="rId1" Type="http://schemas.openxmlformats.org/officeDocument/2006/relationships/image" Target="../media/image114.png"/><Relationship Id="rId6" Type="http://schemas.openxmlformats.org/officeDocument/2006/relationships/image" Target="../media/image119.png"/><Relationship Id="rId5" Type="http://schemas.openxmlformats.org/officeDocument/2006/relationships/image" Target="../media/image118.png"/><Relationship Id="rId10" Type="http://schemas.openxmlformats.org/officeDocument/2006/relationships/image" Target="../media/image123.jpeg"/><Relationship Id="rId4" Type="http://schemas.openxmlformats.org/officeDocument/2006/relationships/image" Target="../media/image117.png"/><Relationship Id="rId9" Type="http://schemas.openxmlformats.org/officeDocument/2006/relationships/image" Target="../media/image12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26.jpeg"/><Relationship Id="rId2" Type="http://schemas.openxmlformats.org/officeDocument/2006/relationships/image" Target="../media/image125.jpeg"/><Relationship Id="rId1" Type="http://schemas.openxmlformats.org/officeDocument/2006/relationships/image" Target="../media/image124.jpeg"/><Relationship Id="rId5" Type="http://schemas.openxmlformats.org/officeDocument/2006/relationships/image" Target="../media/image128.jpeg"/><Relationship Id="rId4" Type="http://schemas.openxmlformats.org/officeDocument/2006/relationships/image" Target="../media/image12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31.jpeg"/><Relationship Id="rId2" Type="http://schemas.openxmlformats.org/officeDocument/2006/relationships/image" Target="../media/image130.jpeg"/><Relationship Id="rId1" Type="http://schemas.openxmlformats.org/officeDocument/2006/relationships/image" Target="../media/image12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34.png"/><Relationship Id="rId2" Type="http://schemas.openxmlformats.org/officeDocument/2006/relationships/image" Target="../media/image133.jpeg"/><Relationship Id="rId1" Type="http://schemas.openxmlformats.org/officeDocument/2006/relationships/image" Target="../media/image13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37.png"/><Relationship Id="rId2" Type="http://schemas.openxmlformats.org/officeDocument/2006/relationships/image" Target="../media/image136.jpeg"/><Relationship Id="rId1" Type="http://schemas.openxmlformats.org/officeDocument/2006/relationships/image" Target="../media/image135.jpeg"/><Relationship Id="rId6" Type="http://schemas.openxmlformats.org/officeDocument/2006/relationships/image" Target="../media/image140.jpeg"/><Relationship Id="rId5" Type="http://schemas.openxmlformats.org/officeDocument/2006/relationships/image" Target="../media/image139.png"/><Relationship Id="rId4" Type="http://schemas.openxmlformats.org/officeDocument/2006/relationships/image" Target="../media/image138.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43.jpeg"/><Relationship Id="rId2" Type="http://schemas.openxmlformats.org/officeDocument/2006/relationships/image" Target="../media/image142.jpeg"/><Relationship Id="rId1" Type="http://schemas.openxmlformats.org/officeDocument/2006/relationships/image" Target="../media/image141.jpeg"/><Relationship Id="rId5" Type="http://schemas.openxmlformats.org/officeDocument/2006/relationships/image" Target="../media/image145.jpeg"/><Relationship Id="rId4" Type="http://schemas.openxmlformats.org/officeDocument/2006/relationships/image" Target="../media/image144.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53.jpeg"/><Relationship Id="rId3" Type="http://schemas.openxmlformats.org/officeDocument/2006/relationships/image" Target="../media/image148.jpeg"/><Relationship Id="rId7" Type="http://schemas.openxmlformats.org/officeDocument/2006/relationships/image" Target="../media/image152.jpeg"/><Relationship Id="rId2" Type="http://schemas.openxmlformats.org/officeDocument/2006/relationships/image" Target="../media/image147.jpeg"/><Relationship Id="rId1" Type="http://schemas.openxmlformats.org/officeDocument/2006/relationships/image" Target="../media/image146.jpeg"/><Relationship Id="rId6" Type="http://schemas.openxmlformats.org/officeDocument/2006/relationships/image" Target="../media/image151.jpeg"/><Relationship Id="rId5" Type="http://schemas.openxmlformats.org/officeDocument/2006/relationships/image" Target="../media/image150.jpeg"/><Relationship Id="rId4" Type="http://schemas.openxmlformats.org/officeDocument/2006/relationships/image" Target="../media/image149.jpeg"/><Relationship Id="rId9" Type="http://schemas.openxmlformats.org/officeDocument/2006/relationships/image" Target="../media/image15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55.jpeg"/><Relationship Id="rId2" Type="http://schemas.openxmlformats.org/officeDocument/2006/relationships/image" Target="../media/image135.jpeg"/><Relationship Id="rId1" Type="http://schemas.openxmlformats.org/officeDocument/2006/relationships/image" Target="../media/image133.jpeg"/><Relationship Id="rId5" Type="http://schemas.openxmlformats.org/officeDocument/2006/relationships/image" Target="../media/image157.jpeg"/><Relationship Id="rId4" Type="http://schemas.openxmlformats.org/officeDocument/2006/relationships/image" Target="../media/image15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60.jpeg"/><Relationship Id="rId2" Type="http://schemas.openxmlformats.org/officeDocument/2006/relationships/image" Target="../media/image159.jpeg"/><Relationship Id="rId1" Type="http://schemas.openxmlformats.org/officeDocument/2006/relationships/image" Target="../media/image158.jpeg"/><Relationship Id="rId5" Type="http://schemas.openxmlformats.org/officeDocument/2006/relationships/image" Target="../media/image162.jpeg"/><Relationship Id="rId4" Type="http://schemas.openxmlformats.org/officeDocument/2006/relationships/image" Target="../media/image16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65.jpeg"/><Relationship Id="rId2" Type="http://schemas.openxmlformats.org/officeDocument/2006/relationships/image" Target="../media/image164.jpeg"/><Relationship Id="rId1" Type="http://schemas.openxmlformats.org/officeDocument/2006/relationships/image" Target="../media/image163.jpeg"/><Relationship Id="rId5" Type="http://schemas.openxmlformats.org/officeDocument/2006/relationships/image" Target="../media/image166.jpeg"/><Relationship Id="rId4" Type="http://schemas.openxmlformats.org/officeDocument/2006/relationships/image" Target="../media/image1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14.jpeg"/><Relationship Id="rId7" Type="http://schemas.openxmlformats.org/officeDocument/2006/relationships/image" Target="../media/image18.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 Id="rId4"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6.jpeg"/><Relationship Id="rId7" Type="http://schemas.openxmlformats.org/officeDocument/2006/relationships/image" Target="../media/image30.jpeg"/><Relationship Id="rId2" Type="http://schemas.openxmlformats.org/officeDocument/2006/relationships/image" Target="../media/image25.jpeg"/><Relationship Id="rId1" Type="http://schemas.openxmlformats.org/officeDocument/2006/relationships/image" Target="../media/image24.jpeg"/><Relationship Id="rId6" Type="http://schemas.openxmlformats.org/officeDocument/2006/relationships/image" Target="../media/image29.jpeg"/><Relationship Id="rId5" Type="http://schemas.openxmlformats.org/officeDocument/2006/relationships/image" Target="../media/image28.jpeg"/><Relationship Id="rId4" Type="http://schemas.openxmlformats.org/officeDocument/2006/relationships/image" Target="../media/image27.jpeg"/><Relationship Id="rId9"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5" Type="http://schemas.openxmlformats.org/officeDocument/2006/relationships/image" Target="../media/image37.jpeg"/><Relationship Id="rId10" Type="http://schemas.openxmlformats.org/officeDocument/2006/relationships/image" Target="../media/image42.png"/><Relationship Id="rId4" Type="http://schemas.openxmlformats.org/officeDocument/2006/relationships/image" Target="../media/image36.jpeg"/><Relationship Id="rId9" Type="http://schemas.openxmlformats.org/officeDocument/2006/relationships/image" Target="../media/image4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45.jpeg"/><Relationship Id="rId7" Type="http://schemas.openxmlformats.org/officeDocument/2006/relationships/image" Target="../media/image49.jpeg"/><Relationship Id="rId2" Type="http://schemas.openxmlformats.org/officeDocument/2006/relationships/image" Target="../media/image44.jpeg"/><Relationship Id="rId1" Type="http://schemas.openxmlformats.org/officeDocument/2006/relationships/image" Target="../media/image43.jpeg"/><Relationship Id="rId6" Type="http://schemas.openxmlformats.org/officeDocument/2006/relationships/image" Target="../media/image48.jpeg"/><Relationship Id="rId5" Type="http://schemas.openxmlformats.org/officeDocument/2006/relationships/image" Target="../media/image47.jpeg"/><Relationship Id="rId10" Type="http://schemas.openxmlformats.org/officeDocument/2006/relationships/image" Target="../media/image52.jpeg"/><Relationship Id="rId4" Type="http://schemas.openxmlformats.org/officeDocument/2006/relationships/image" Target="../media/image46.jpeg"/><Relationship Id="rId9" Type="http://schemas.openxmlformats.org/officeDocument/2006/relationships/image" Target="../media/image5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60.jpeg"/><Relationship Id="rId13" Type="http://schemas.openxmlformats.org/officeDocument/2006/relationships/image" Target="../media/image65.jpeg"/><Relationship Id="rId18" Type="http://schemas.openxmlformats.org/officeDocument/2006/relationships/image" Target="../media/image70.jpeg"/><Relationship Id="rId3" Type="http://schemas.openxmlformats.org/officeDocument/2006/relationships/image" Target="../media/image55.jpeg"/><Relationship Id="rId21" Type="http://schemas.openxmlformats.org/officeDocument/2006/relationships/image" Target="../media/image73.jpeg"/><Relationship Id="rId7" Type="http://schemas.openxmlformats.org/officeDocument/2006/relationships/image" Target="../media/image59.jpeg"/><Relationship Id="rId12" Type="http://schemas.openxmlformats.org/officeDocument/2006/relationships/image" Target="../media/image64.jpeg"/><Relationship Id="rId17" Type="http://schemas.openxmlformats.org/officeDocument/2006/relationships/image" Target="../media/image69.jpeg"/><Relationship Id="rId2" Type="http://schemas.openxmlformats.org/officeDocument/2006/relationships/image" Target="../media/image54.jpeg"/><Relationship Id="rId16" Type="http://schemas.openxmlformats.org/officeDocument/2006/relationships/image" Target="../media/image68.jpeg"/><Relationship Id="rId20" Type="http://schemas.openxmlformats.org/officeDocument/2006/relationships/image" Target="../media/image72.jpeg"/><Relationship Id="rId1" Type="http://schemas.openxmlformats.org/officeDocument/2006/relationships/image" Target="../media/image53.jpeg"/><Relationship Id="rId6" Type="http://schemas.openxmlformats.org/officeDocument/2006/relationships/image" Target="../media/image58.jpeg"/><Relationship Id="rId11" Type="http://schemas.openxmlformats.org/officeDocument/2006/relationships/image" Target="../media/image63.jpeg"/><Relationship Id="rId5" Type="http://schemas.openxmlformats.org/officeDocument/2006/relationships/image" Target="../media/image57.jpeg"/><Relationship Id="rId15" Type="http://schemas.openxmlformats.org/officeDocument/2006/relationships/image" Target="../media/image67.jpeg"/><Relationship Id="rId10" Type="http://schemas.openxmlformats.org/officeDocument/2006/relationships/image" Target="../media/image62.jpeg"/><Relationship Id="rId19" Type="http://schemas.openxmlformats.org/officeDocument/2006/relationships/image" Target="../media/image71.jpeg"/><Relationship Id="rId4" Type="http://schemas.openxmlformats.org/officeDocument/2006/relationships/image" Target="../media/image56.jpeg"/><Relationship Id="rId9" Type="http://schemas.openxmlformats.org/officeDocument/2006/relationships/image" Target="../media/image61.jpeg"/><Relationship Id="rId14" Type="http://schemas.openxmlformats.org/officeDocument/2006/relationships/image" Target="../media/image66.jpeg"/><Relationship Id="rId22" Type="http://schemas.openxmlformats.org/officeDocument/2006/relationships/image" Target="../media/image7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77.jpeg"/><Relationship Id="rId7" Type="http://schemas.openxmlformats.org/officeDocument/2006/relationships/image" Target="../media/image81.jpeg"/><Relationship Id="rId2" Type="http://schemas.openxmlformats.org/officeDocument/2006/relationships/image" Target="../media/image76.jpeg"/><Relationship Id="rId1" Type="http://schemas.openxmlformats.org/officeDocument/2006/relationships/image" Target="../media/image75.jpeg"/><Relationship Id="rId6" Type="http://schemas.openxmlformats.org/officeDocument/2006/relationships/image" Target="../media/image80.jpeg"/><Relationship Id="rId5" Type="http://schemas.openxmlformats.org/officeDocument/2006/relationships/image" Target="../media/image79.jpeg"/><Relationship Id="rId4" Type="http://schemas.openxmlformats.org/officeDocument/2006/relationships/image" Target="../media/image78.jpeg"/></Relationships>
</file>

<file path=xl/drawings/drawing1.xml><?xml version="1.0" encoding="utf-8"?>
<xdr:wsDr xmlns:xdr="http://schemas.openxmlformats.org/drawingml/2006/spreadsheetDrawing" xmlns:a="http://schemas.openxmlformats.org/drawingml/2006/main">
  <xdr:twoCellAnchor>
    <xdr:from>
      <xdr:col>7</xdr:col>
      <xdr:colOff>127000</xdr:colOff>
      <xdr:row>29</xdr:row>
      <xdr:rowOff>50800</xdr:rowOff>
    </xdr:from>
    <xdr:to>
      <xdr:col>7</xdr:col>
      <xdr:colOff>1244600</xdr:colOff>
      <xdr:row>32</xdr:row>
      <xdr:rowOff>215900</xdr:rowOff>
    </xdr:to>
    <xdr:pic>
      <xdr:nvPicPr>
        <xdr:cNvPr id="1025" name="Рисунок 5">
          <a:extLst>
            <a:ext uri="{FF2B5EF4-FFF2-40B4-BE49-F238E27FC236}">
              <a16:creationId xmlns:a16="http://schemas.microsoft.com/office/drawing/2014/main" id="{423C4418-AA98-B247-8E13-872D3CF36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6200" y="5080000"/>
          <a:ext cx="1117600" cy="850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88900</xdr:colOff>
      <xdr:row>10</xdr:row>
      <xdr:rowOff>38100</xdr:rowOff>
    </xdr:from>
    <xdr:to>
      <xdr:col>7</xdr:col>
      <xdr:colOff>1485900</xdr:colOff>
      <xdr:row>17</xdr:row>
      <xdr:rowOff>25400</xdr:rowOff>
    </xdr:to>
    <xdr:pic>
      <xdr:nvPicPr>
        <xdr:cNvPr id="1026" name="Рисунок 3">
          <a:extLst>
            <a:ext uri="{FF2B5EF4-FFF2-40B4-BE49-F238E27FC236}">
              <a16:creationId xmlns:a16="http://schemas.microsoft.com/office/drawing/2014/main" id="{30FC6934-B77E-1041-9D73-6A2A33968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8100" y="2057400"/>
          <a:ext cx="1397000"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127000</xdr:colOff>
      <xdr:row>20</xdr:row>
      <xdr:rowOff>101600</xdr:rowOff>
    </xdr:from>
    <xdr:to>
      <xdr:col>7</xdr:col>
      <xdr:colOff>1435100</xdr:colOff>
      <xdr:row>26</xdr:row>
      <xdr:rowOff>127000</xdr:rowOff>
    </xdr:to>
    <xdr:pic>
      <xdr:nvPicPr>
        <xdr:cNvPr id="1027" name="Рисунок 9">
          <a:extLst>
            <a:ext uri="{FF2B5EF4-FFF2-40B4-BE49-F238E27FC236}">
              <a16:creationId xmlns:a16="http://schemas.microsoft.com/office/drawing/2014/main" id="{FCDD31EA-28B6-CC49-A9BF-2341646FA3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6200" y="3759200"/>
          <a:ext cx="1308100" cy="93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101600</xdr:colOff>
      <xdr:row>44</xdr:row>
      <xdr:rowOff>25400</xdr:rowOff>
    </xdr:from>
    <xdr:to>
      <xdr:col>7</xdr:col>
      <xdr:colOff>1384300</xdr:colOff>
      <xdr:row>51</xdr:row>
      <xdr:rowOff>88900</xdr:rowOff>
    </xdr:to>
    <xdr:pic>
      <xdr:nvPicPr>
        <xdr:cNvPr id="1028" name="Рисунок 12">
          <a:extLst>
            <a:ext uri="{FF2B5EF4-FFF2-40B4-BE49-F238E27FC236}">
              <a16:creationId xmlns:a16="http://schemas.microsoft.com/office/drawing/2014/main" id="{90C439A0-F282-6D48-9B87-B1D67DF623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30800" y="7696200"/>
          <a:ext cx="1282700" cy="1130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190500</xdr:colOff>
      <xdr:row>56</xdr:row>
      <xdr:rowOff>25400</xdr:rowOff>
    </xdr:from>
    <xdr:to>
      <xdr:col>7</xdr:col>
      <xdr:colOff>1460500</xdr:colOff>
      <xdr:row>61</xdr:row>
      <xdr:rowOff>114300</xdr:rowOff>
    </xdr:to>
    <xdr:pic>
      <xdr:nvPicPr>
        <xdr:cNvPr id="1029" name="Рисунок 13">
          <a:extLst>
            <a:ext uri="{FF2B5EF4-FFF2-40B4-BE49-F238E27FC236}">
              <a16:creationId xmlns:a16="http://schemas.microsoft.com/office/drawing/2014/main" id="{67940C51-37D9-4D4D-8E13-91D5156002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19700" y="9525000"/>
          <a:ext cx="1270000" cy="850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101600</xdr:colOff>
      <xdr:row>34</xdr:row>
      <xdr:rowOff>38100</xdr:rowOff>
    </xdr:from>
    <xdr:to>
      <xdr:col>7</xdr:col>
      <xdr:colOff>1397000</xdr:colOff>
      <xdr:row>41</xdr:row>
      <xdr:rowOff>76200</xdr:rowOff>
    </xdr:to>
    <xdr:pic>
      <xdr:nvPicPr>
        <xdr:cNvPr id="1030" name="Рисунок 1">
          <a:extLst>
            <a:ext uri="{FF2B5EF4-FFF2-40B4-BE49-F238E27FC236}">
              <a16:creationId xmlns:a16="http://schemas.microsoft.com/office/drawing/2014/main" id="{ACAB663C-0F14-1B43-9D8D-24D68C3699C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30800" y="6184900"/>
          <a:ext cx="1295400"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241300</xdr:colOff>
      <xdr:row>29</xdr:row>
      <xdr:rowOff>76200</xdr:rowOff>
    </xdr:from>
    <xdr:to>
      <xdr:col>6</xdr:col>
      <xdr:colOff>1155700</xdr:colOff>
      <xdr:row>29</xdr:row>
      <xdr:rowOff>482600</xdr:rowOff>
    </xdr:to>
    <xdr:pic>
      <xdr:nvPicPr>
        <xdr:cNvPr id="10241" name="Picture 1">
          <a:extLst>
            <a:ext uri="{FF2B5EF4-FFF2-40B4-BE49-F238E27FC236}">
              <a16:creationId xmlns:a16="http://schemas.microsoft.com/office/drawing/2014/main" id="{87853D38-9D31-AE4A-AA00-D0C11CE31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1700" y="11760200"/>
          <a:ext cx="914400" cy="406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431800</xdr:colOff>
      <xdr:row>30</xdr:row>
      <xdr:rowOff>63500</xdr:rowOff>
    </xdr:from>
    <xdr:to>
      <xdr:col>6</xdr:col>
      <xdr:colOff>927100</xdr:colOff>
      <xdr:row>30</xdr:row>
      <xdr:rowOff>508000</xdr:rowOff>
    </xdr:to>
    <xdr:pic>
      <xdr:nvPicPr>
        <xdr:cNvPr id="10242" name="Picture 869">
          <a:extLst>
            <a:ext uri="{FF2B5EF4-FFF2-40B4-BE49-F238E27FC236}">
              <a16:creationId xmlns:a16="http://schemas.microsoft.com/office/drawing/2014/main" id="{BBB3DEBB-67BF-834B-974C-5BE5F7621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2200" y="12255500"/>
          <a:ext cx="495300" cy="444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419100</xdr:colOff>
      <xdr:row>32</xdr:row>
      <xdr:rowOff>12700</xdr:rowOff>
    </xdr:from>
    <xdr:to>
      <xdr:col>6</xdr:col>
      <xdr:colOff>1079500</xdr:colOff>
      <xdr:row>32</xdr:row>
      <xdr:rowOff>508000</xdr:rowOff>
    </xdr:to>
    <xdr:pic>
      <xdr:nvPicPr>
        <xdr:cNvPr id="10243" name="Picture 875">
          <a:extLst>
            <a:ext uri="{FF2B5EF4-FFF2-40B4-BE49-F238E27FC236}">
              <a16:creationId xmlns:a16="http://schemas.microsoft.com/office/drawing/2014/main" id="{F0F89CF1-DCEA-9C40-BD93-3CECAACE9C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9500" y="13411200"/>
          <a:ext cx="6604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393700</xdr:colOff>
      <xdr:row>31</xdr:row>
      <xdr:rowOff>25400</xdr:rowOff>
    </xdr:from>
    <xdr:to>
      <xdr:col>6</xdr:col>
      <xdr:colOff>939800</xdr:colOff>
      <xdr:row>31</xdr:row>
      <xdr:rowOff>495300</xdr:rowOff>
    </xdr:to>
    <xdr:pic>
      <xdr:nvPicPr>
        <xdr:cNvPr id="10244" name="Рисунок 4">
          <a:extLst>
            <a:ext uri="{FF2B5EF4-FFF2-40B4-BE49-F238E27FC236}">
              <a16:creationId xmlns:a16="http://schemas.microsoft.com/office/drawing/2014/main" id="{3FFF7B2B-5A35-924D-992B-6FDEF4337D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64100" y="12750800"/>
          <a:ext cx="546100" cy="469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647700</xdr:colOff>
      <xdr:row>10</xdr:row>
      <xdr:rowOff>127000</xdr:rowOff>
    </xdr:from>
    <xdr:to>
      <xdr:col>6</xdr:col>
      <xdr:colOff>596900</xdr:colOff>
      <xdr:row>12</xdr:row>
      <xdr:rowOff>50800</xdr:rowOff>
    </xdr:to>
    <xdr:pic>
      <xdr:nvPicPr>
        <xdr:cNvPr id="10245" name="Рисунок 5">
          <a:extLst>
            <a:ext uri="{FF2B5EF4-FFF2-40B4-BE49-F238E27FC236}">
              <a16:creationId xmlns:a16="http://schemas.microsoft.com/office/drawing/2014/main" id="{36FC4E9E-A053-154C-B4F9-B153A23B71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38600" y="2057400"/>
          <a:ext cx="1028700" cy="711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431800</xdr:colOff>
      <xdr:row>20</xdr:row>
      <xdr:rowOff>165100</xdr:rowOff>
    </xdr:from>
    <xdr:to>
      <xdr:col>6</xdr:col>
      <xdr:colOff>469900</xdr:colOff>
      <xdr:row>22</xdr:row>
      <xdr:rowOff>177800</xdr:rowOff>
    </xdr:to>
    <xdr:pic>
      <xdr:nvPicPr>
        <xdr:cNvPr id="10246" name="Рисунок 6">
          <a:extLst>
            <a:ext uri="{FF2B5EF4-FFF2-40B4-BE49-F238E27FC236}">
              <a16:creationId xmlns:a16="http://schemas.microsoft.com/office/drawing/2014/main" id="{F96F47F8-B80D-5446-859F-7232AEA7939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22700" y="7975600"/>
          <a:ext cx="11176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571500</xdr:colOff>
      <xdr:row>14</xdr:row>
      <xdr:rowOff>355600</xdr:rowOff>
    </xdr:from>
    <xdr:to>
      <xdr:col>6</xdr:col>
      <xdr:colOff>660400</xdr:colOff>
      <xdr:row>15</xdr:row>
      <xdr:rowOff>546100</xdr:rowOff>
    </xdr:to>
    <xdr:pic>
      <xdr:nvPicPr>
        <xdr:cNvPr id="10247" name="Рисунок 2">
          <a:extLst>
            <a:ext uri="{FF2B5EF4-FFF2-40B4-BE49-F238E27FC236}">
              <a16:creationId xmlns:a16="http://schemas.microsoft.com/office/drawing/2014/main" id="{3A015446-6665-5140-8E7B-2DE0B14A43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62400" y="4254500"/>
          <a:ext cx="1168400" cy="787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419100</xdr:colOff>
      <xdr:row>16</xdr:row>
      <xdr:rowOff>101600</xdr:rowOff>
    </xdr:from>
    <xdr:to>
      <xdr:col>6</xdr:col>
      <xdr:colOff>596900</xdr:colOff>
      <xdr:row>18</xdr:row>
      <xdr:rowOff>25400</xdr:rowOff>
    </xdr:to>
    <xdr:pic>
      <xdr:nvPicPr>
        <xdr:cNvPr id="10248" name="Рисунок 1">
          <a:extLst>
            <a:ext uri="{FF2B5EF4-FFF2-40B4-BE49-F238E27FC236}">
              <a16:creationId xmlns:a16="http://schemas.microsoft.com/office/drawing/2014/main" id="{AA3A085F-452D-0140-9695-4B2D3DD341D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10000" y="6070600"/>
          <a:ext cx="1257300" cy="736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330200</xdr:colOff>
      <xdr:row>25</xdr:row>
      <xdr:rowOff>0</xdr:rowOff>
    </xdr:from>
    <xdr:to>
      <xdr:col>6</xdr:col>
      <xdr:colOff>1447800</xdr:colOff>
      <xdr:row>26</xdr:row>
      <xdr:rowOff>38100</xdr:rowOff>
    </xdr:to>
    <xdr:pic>
      <xdr:nvPicPr>
        <xdr:cNvPr id="10249" name="Рисунок 2">
          <a:extLst>
            <a:ext uri="{FF2B5EF4-FFF2-40B4-BE49-F238E27FC236}">
              <a16:creationId xmlns:a16="http://schemas.microsoft.com/office/drawing/2014/main" id="{82B21243-F982-CB4F-85E6-73893D77D25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800600" y="9601200"/>
          <a:ext cx="11176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190500</xdr:colOff>
      <xdr:row>10</xdr:row>
      <xdr:rowOff>25400</xdr:rowOff>
    </xdr:from>
    <xdr:to>
      <xdr:col>5</xdr:col>
      <xdr:colOff>1346200</xdr:colOff>
      <xdr:row>13</xdr:row>
      <xdr:rowOff>63500</xdr:rowOff>
    </xdr:to>
    <xdr:pic>
      <xdr:nvPicPr>
        <xdr:cNvPr id="11265" name="Рисунок 6">
          <a:extLst>
            <a:ext uri="{FF2B5EF4-FFF2-40B4-BE49-F238E27FC236}">
              <a16:creationId xmlns:a16="http://schemas.microsoft.com/office/drawing/2014/main" id="{B0522E7B-9E28-D14A-8A52-DA8F4A029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60800" y="1828800"/>
          <a:ext cx="115570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101600</xdr:colOff>
      <xdr:row>15</xdr:row>
      <xdr:rowOff>88900</xdr:rowOff>
    </xdr:from>
    <xdr:to>
      <xdr:col>5</xdr:col>
      <xdr:colOff>1346200</xdr:colOff>
      <xdr:row>18</xdr:row>
      <xdr:rowOff>190500</xdr:rowOff>
    </xdr:to>
    <xdr:pic>
      <xdr:nvPicPr>
        <xdr:cNvPr id="11266" name="Рисунок 8">
          <a:extLst>
            <a:ext uri="{FF2B5EF4-FFF2-40B4-BE49-F238E27FC236}">
              <a16:creationId xmlns:a16="http://schemas.microsoft.com/office/drawing/2014/main" id="{08E4985C-A4F0-8A44-90BF-BE0A8D5D5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71900" y="3644900"/>
          <a:ext cx="1244600" cy="787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368300</xdr:colOff>
      <xdr:row>20</xdr:row>
      <xdr:rowOff>127000</xdr:rowOff>
    </xdr:from>
    <xdr:to>
      <xdr:col>5</xdr:col>
      <xdr:colOff>1244600</xdr:colOff>
      <xdr:row>21</xdr:row>
      <xdr:rowOff>279400</xdr:rowOff>
    </xdr:to>
    <xdr:pic>
      <xdr:nvPicPr>
        <xdr:cNvPr id="11267" name="Рисунок 10">
          <a:extLst>
            <a:ext uri="{FF2B5EF4-FFF2-40B4-BE49-F238E27FC236}">
              <a16:creationId xmlns:a16="http://schemas.microsoft.com/office/drawing/2014/main" id="{A663DBC7-71DA-7A40-B67D-EDB107D0CB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8600" y="5092700"/>
          <a:ext cx="8763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1028700</xdr:colOff>
      <xdr:row>29</xdr:row>
      <xdr:rowOff>25400</xdr:rowOff>
    </xdr:from>
    <xdr:to>
      <xdr:col>5</xdr:col>
      <xdr:colOff>1473200</xdr:colOff>
      <xdr:row>29</xdr:row>
      <xdr:rowOff>381000</xdr:rowOff>
    </xdr:to>
    <xdr:pic>
      <xdr:nvPicPr>
        <xdr:cNvPr id="11268" name="Picture 792">
          <a:extLst>
            <a:ext uri="{FF2B5EF4-FFF2-40B4-BE49-F238E27FC236}">
              <a16:creationId xmlns:a16="http://schemas.microsoft.com/office/drawing/2014/main" id="{06C84D16-59E6-E249-8046-86D55CB5C1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99000" y="9004300"/>
          <a:ext cx="444500" cy="355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63500</xdr:colOff>
      <xdr:row>29</xdr:row>
      <xdr:rowOff>12700</xdr:rowOff>
    </xdr:from>
    <xdr:to>
      <xdr:col>5</xdr:col>
      <xdr:colOff>723900</xdr:colOff>
      <xdr:row>29</xdr:row>
      <xdr:rowOff>381000</xdr:rowOff>
    </xdr:to>
    <xdr:pic>
      <xdr:nvPicPr>
        <xdr:cNvPr id="11269" name="Picture 794">
          <a:extLst>
            <a:ext uri="{FF2B5EF4-FFF2-40B4-BE49-F238E27FC236}">
              <a16:creationId xmlns:a16="http://schemas.microsoft.com/office/drawing/2014/main" id="{6B304029-913F-154C-965F-63BD88D127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33800" y="8991600"/>
          <a:ext cx="660400" cy="36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482600</xdr:colOff>
      <xdr:row>30</xdr:row>
      <xdr:rowOff>12700</xdr:rowOff>
    </xdr:from>
    <xdr:to>
      <xdr:col>5</xdr:col>
      <xdr:colOff>1320800</xdr:colOff>
      <xdr:row>30</xdr:row>
      <xdr:rowOff>393700</xdr:rowOff>
    </xdr:to>
    <xdr:pic>
      <xdr:nvPicPr>
        <xdr:cNvPr id="11270" name="Picture 834">
          <a:extLst>
            <a:ext uri="{FF2B5EF4-FFF2-40B4-BE49-F238E27FC236}">
              <a16:creationId xmlns:a16="http://schemas.microsoft.com/office/drawing/2014/main" id="{E5CD7EA8-8946-B34D-B945-C2622C64DF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52900" y="9398000"/>
          <a:ext cx="83820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330200</xdr:colOff>
      <xdr:row>23</xdr:row>
      <xdr:rowOff>50800</xdr:rowOff>
    </xdr:from>
    <xdr:to>
      <xdr:col>5</xdr:col>
      <xdr:colOff>1257300</xdr:colOff>
      <xdr:row>24</xdr:row>
      <xdr:rowOff>533400</xdr:rowOff>
    </xdr:to>
    <xdr:pic>
      <xdr:nvPicPr>
        <xdr:cNvPr id="11271" name="Рисунок 12">
          <a:extLst>
            <a:ext uri="{FF2B5EF4-FFF2-40B4-BE49-F238E27FC236}">
              <a16:creationId xmlns:a16="http://schemas.microsoft.com/office/drawing/2014/main" id="{8085EB5E-CBBD-384D-9FF7-B8A24495AB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00500" y="6477000"/>
          <a:ext cx="92710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101600</xdr:colOff>
      <xdr:row>10</xdr:row>
      <xdr:rowOff>101600</xdr:rowOff>
    </xdr:from>
    <xdr:to>
      <xdr:col>5</xdr:col>
      <xdr:colOff>1193800</xdr:colOff>
      <xdr:row>13</xdr:row>
      <xdr:rowOff>114300</xdr:rowOff>
    </xdr:to>
    <xdr:pic>
      <xdr:nvPicPr>
        <xdr:cNvPr id="12289" name="Рисунок 4">
          <a:extLst>
            <a:ext uri="{FF2B5EF4-FFF2-40B4-BE49-F238E27FC236}">
              <a16:creationId xmlns:a16="http://schemas.microsoft.com/office/drawing/2014/main" id="{84A556F2-1602-CF4C-857D-1447EFF4D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260600"/>
          <a:ext cx="1092200" cy="812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50800</xdr:colOff>
      <xdr:row>15</xdr:row>
      <xdr:rowOff>88900</xdr:rowOff>
    </xdr:from>
    <xdr:to>
      <xdr:col>5</xdr:col>
      <xdr:colOff>1168400</xdr:colOff>
      <xdr:row>18</xdr:row>
      <xdr:rowOff>177800</xdr:rowOff>
    </xdr:to>
    <xdr:pic>
      <xdr:nvPicPr>
        <xdr:cNvPr id="12290" name="Рисунок 1">
          <a:extLst>
            <a:ext uri="{FF2B5EF4-FFF2-40B4-BE49-F238E27FC236}">
              <a16:creationId xmlns:a16="http://schemas.microsoft.com/office/drawing/2014/main" id="{F9C47903-72B5-F24A-AFDA-A5CF45D07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0" y="4660900"/>
          <a:ext cx="1117600" cy="889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88900</xdr:colOff>
      <xdr:row>20</xdr:row>
      <xdr:rowOff>152400</xdr:rowOff>
    </xdr:from>
    <xdr:to>
      <xdr:col>5</xdr:col>
      <xdr:colOff>1549400</xdr:colOff>
      <xdr:row>23</xdr:row>
      <xdr:rowOff>139700</xdr:rowOff>
    </xdr:to>
    <xdr:pic>
      <xdr:nvPicPr>
        <xdr:cNvPr id="12291" name="Рисунок 1">
          <a:extLst>
            <a:ext uri="{FF2B5EF4-FFF2-40B4-BE49-F238E27FC236}">
              <a16:creationId xmlns:a16="http://schemas.microsoft.com/office/drawing/2014/main" id="{39D0B460-AB1F-C949-8D8A-65FEBB02CA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30600" y="6438900"/>
          <a:ext cx="1460500" cy="787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635000</xdr:colOff>
      <xdr:row>38</xdr:row>
      <xdr:rowOff>50800</xdr:rowOff>
    </xdr:from>
    <xdr:to>
      <xdr:col>5</xdr:col>
      <xdr:colOff>1511300</xdr:colOff>
      <xdr:row>38</xdr:row>
      <xdr:rowOff>558800</xdr:rowOff>
    </xdr:to>
    <xdr:pic>
      <xdr:nvPicPr>
        <xdr:cNvPr id="13313" name="Picture 68">
          <a:extLst>
            <a:ext uri="{FF2B5EF4-FFF2-40B4-BE49-F238E27FC236}">
              <a16:creationId xmlns:a16="http://schemas.microsoft.com/office/drawing/2014/main" id="{5EE80DB3-EE05-EE45-8CF6-89D12582E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000" y="8763000"/>
          <a:ext cx="876300" cy="50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1358900</xdr:colOff>
      <xdr:row>39</xdr:row>
      <xdr:rowOff>63500</xdr:rowOff>
    </xdr:from>
    <xdr:to>
      <xdr:col>5</xdr:col>
      <xdr:colOff>2209800</xdr:colOff>
      <xdr:row>39</xdr:row>
      <xdr:rowOff>533400</xdr:rowOff>
    </xdr:to>
    <xdr:pic>
      <xdr:nvPicPr>
        <xdr:cNvPr id="13314" name="Picture 70">
          <a:extLst>
            <a:ext uri="{FF2B5EF4-FFF2-40B4-BE49-F238E27FC236}">
              <a16:creationId xmlns:a16="http://schemas.microsoft.com/office/drawing/2014/main" id="{4CE007C1-C999-004A-B515-05E7E578D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1900" y="9499600"/>
          <a:ext cx="850900" cy="469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520700</xdr:colOff>
      <xdr:row>40</xdr:row>
      <xdr:rowOff>50800</xdr:rowOff>
    </xdr:from>
    <xdr:to>
      <xdr:col>5</xdr:col>
      <xdr:colOff>1333500</xdr:colOff>
      <xdr:row>40</xdr:row>
      <xdr:rowOff>546100</xdr:rowOff>
    </xdr:to>
    <xdr:pic>
      <xdr:nvPicPr>
        <xdr:cNvPr id="13315" name="Picture 68">
          <a:extLst>
            <a:ext uri="{FF2B5EF4-FFF2-40B4-BE49-F238E27FC236}">
              <a16:creationId xmlns:a16="http://schemas.microsoft.com/office/drawing/2014/main" id="{5D851705-7E4F-8941-B9AA-D6DDC10A0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3700" y="10223500"/>
          <a:ext cx="8128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101600</xdr:colOff>
      <xdr:row>12</xdr:row>
      <xdr:rowOff>101600</xdr:rowOff>
    </xdr:from>
    <xdr:to>
      <xdr:col>5</xdr:col>
      <xdr:colOff>2540000</xdr:colOff>
      <xdr:row>17</xdr:row>
      <xdr:rowOff>139700</xdr:rowOff>
    </xdr:to>
    <xdr:pic>
      <xdr:nvPicPr>
        <xdr:cNvPr id="13316" name="Рисунок 11">
          <a:extLst>
            <a:ext uri="{FF2B5EF4-FFF2-40B4-BE49-F238E27FC236}">
              <a16:creationId xmlns:a16="http://schemas.microsoft.com/office/drawing/2014/main" id="{E49BBA95-F1D8-054B-B8BA-1CCE73E9E7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4600" y="2616200"/>
          <a:ext cx="2438400" cy="927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419100</xdr:colOff>
      <xdr:row>20</xdr:row>
      <xdr:rowOff>127000</xdr:rowOff>
    </xdr:from>
    <xdr:to>
      <xdr:col>5</xdr:col>
      <xdr:colOff>2362200</xdr:colOff>
      <xdr:row>26</xdr:row>
      <xdr:rowOff>114300</xdr:rowOff>
    </xdr:to>
    <xdr:pic>
      <xdr:nvPicPr>
        <xdr:cNvPr id="13317" name="Рисунок 9">
          <a:extLst>
            <a:ext uri="{FF2B5EF4-FFF2-40B4-BE49-F238E27FC236}">
              <a16:creationId xmlns:a16="http://schemas.microsoft.com/office/drawing/2014/main" id="{3F3EB0B0-023C-2C48-B279-CDCF00A609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02100" y="4521200"/>
          <a:ext cx="1943100" cy="1130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190500</xdr:colOff>
      <xdr:row>29</xdr:row>
      <xdr:rowOff>114300</xdr:rowOff>
    </xdr:from>
    <xdr:to>
      <xdr:col>5</xdr:col>
      <xdr:colOff>2120900</xdr:colOff>
      <xdr:row>35</xdr:row>
      <xdr:rowOff>165100</xdr:rowOff>
    </xdr:to>
    <xdr:pic>
      <xdr:nvPicPr>
        <xdr:cNvPr id="13318" name="Рисунок 10">
          <a:extLst>
            <a:ext uri="{FF2B5EF4-FFF2-40B4-BE49-F238E27FC236}">
              <a16:creationId xmlns:a16="http://schemas.microsoft.com/office/drawing/2014/main" id="{60924C0B-97C6-8940-855C-C0833F4BE6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73500" y="6553200"/>
          <a:ext cx="1930400" cy="1193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635000</xdr:colOff>
      <xdr:row>51</xdr:row>
      <xdr:rowOff>50800</xdr:rowOff>
    </xdr:from>
    <xdr:to>
      <xdr:col>5</xdr:col>
      <xdr:colOff>1130300</xdr:colOff>
      <xdr:row>51</xdr:row>
      <xdr:rowOff>546100</xdr:rowOff>
    </xdr:to>
    <xdr:pic>
      <xdr:nvPicPr>
        <xdr:cNvPr id="14337" name="Picture 68">
          <a:extLst>
            <a:ext uri="{FF2B5EF4-FFF2-40B4-BE49-F238E27FC236}">
              <a16:creationId xmlns:a16="http://schemas.microsoft.com/office/drawing/2014/main" id="{2CB99923-67B1-F344-A20C-43DCD31623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11239500"/>
          <a:ext cx="4953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1574800</xdr:colOff>
      <xdr:row>52</xdr:row>
      <xdr:rowOff>25400</xdr:rowOff>
    </xdr:from>
    <xdr:to>
      <xdr:col>5</xdr:col>
      <xdr:colOff>2082800</xdr:colOff>
      <xdr:row>52</xdr:row>
      <xdr:rowOff>469900</xdr:rowOff>
    </xdr:to>
    <xdr:pic>
      <xdr:nvPicPr>
        <xdr:cNvPr id="14338" name="Picture 70">
          <a:extLst>
            <a:ext uri="{FF2B5EF4-FFF2-40B4-BE49-F238E27FC236}">
              <a16:creationId xmlns:a16="http://schemas.microsoft.com/office/drawing/2014/main" id="{EA0F3E48-6E1E-854B-8DE8-5F0FFAA185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2900" y="12052300"/>
          <a:ext cx="508000" cy="444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393700</xdr:colOff>
      <xdr:row>53</xdr:row>
      <xdr:rowOff>12700</xdr:rowOff>
    </xdr:from>
    <xdr:to>
      <xdr:col>5</xdr:col>
      <xdr:colOff>876300</xdr:colOff>
      <xdr:row>53</xdr:row>
      <xdr:rowOff>508000</xdr:rowOff>
    </xdr:to>
    <xdr:pic>
      <xdr:nvPicPr>
        <xdr:cNvPr id="14339" name="Picture 68">
          <a:extLst>
            <a:ext uri="{FF2B5EF4-FFF2-40B4-BE49-F238E27FC236}">
              <a16:creationId xmlns:a16="http://schemas.microsoft.com/office/drawing/2014/main" id="{07377F36-68D5-B84B-91A6-5CF3DC5E8A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41800" y="12712700"/>
          <a:ext cx="4826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254000</xdr:colOff>
      <xdr:row>33</xdr:row>
      <xdr:rowOff>25400</xdr:rowOff>
    </xdr:from>
    <xdr:to>
      <xdr:col>5</xdr:col>
      <xdr:colOff>2298700</xdr:colOff>
      <xdr:row>38</xdr:row>
      <xdr:rowOff>50800</xdr:rowOff>
    </xdr:to>
    <xdr:pic>
      <xdr:nvPicPr>
        <xdr:cNvPr id="14340" name="Рисунок 3">
          <a:extLst>
            <a:ext uri="{FF2B5EF4-FFF2-40B4-BE49-F238E27FC236}">
              <a16:creationId xmlns:a16="http://schemas.microsoft.com/office/drawing/2014/main" id="{2F26BFD9-1655-C243-9DFF-46F2958BF8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02100" y="6845300"/>
          <a:ext cx="2044700" cy="977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76200</xdr:colOff>
      <xdr:row>43</xdr:row>
      <xdr:rowOff>139700</xdr:rowOff>
    </xdr:from>
    <xdr:to>
      <xdr:col>5</xdr:col>
      <xdr:colOff>2311400</xdr:colOff>
      <xdr:row>48</xdr:row>
      <xdr:rowOff>177800</xdr:rowOff>
    </xdr:to>
    <xdr:pic>
      <xdr:nvPicPr>
        <xdr:cNvPr id="14341" name="Рисунок 4">
          <a:extLst>
            <a:ext uri="{FF2B5EF4-FFF2-40B4-BE49-F238E27FC236}">
              <a16:creationId xmlns:a16="http://schemas.microsoft.com/office/drawing/2014/main" id="{C1C782F1-3B1F-7B4D-9F98-E4E0A8E912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24300" y="9283700"/>
          <a:ext cx="2235200" cy="901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101600</xdr:colOff>
      <xdr:row>13</xdr:row>
      <xdr:rowOff>101600</xdr:rowOff>
    </xdr:from>
    <xdr:to>
      <xdr:col>5</xdr:col>
      <xdr:colOff>2286000</xdr:colOff>
      <xdr:row>18</xdr:row>
      <xdr:rowOff>127000</xdr:rowOff>
    </xdr:to>
    <xdr:pic>
      <xdr:nvPicPr>
        <xdr:cNvPr id="14342" name="Рисунок 11">
          <a:extLst>
            <a:ext uri="{FF2B5EF4-FFF2-40B4-BE49-F238E27FC236}">
              <a16:creationId xmlns:a16="http://schemas.microsoft.com/office/drawing/2014/main" id="{E9D6E510-BA4B-4242-903C-80D1A2500B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49700" y="2717800"/>
          <a:ext cx="21844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139700</xdr:colOff>
      <xdr:row>22</xdr:row>
      <xdr:rowOff>165100</xdr:rowOff>
    </xdr:from>
    <xdr:to>
      <xdr:col>5</xdr:col>
      <xdr:colOff>2336800</xdr:colOff>
      <xdr:row>27</xdr:row>
      <xdr:rowOff>177800</xdr:rowOff>
    </xdr:to>
    <xdr:pic>
      <xdr:nvPicPr>
        <xdr:cNvPr id="14343" name="Рисунок 12">
          <a:extLst>
            <a:ext uri="{FF2B5EF4-FFF2-40B4-BE49-F238E27FC236}">
              <a16:creationId xmlns:a16="http://schemas.microsoft.com/office/drawing/2014/main" id="{5E8C6E09-CAEE-DE48-949C-670E50EF3E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87800" y="4762500"/>
          <a:ext cx="2197100" cy="965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774700</xdr:colOff>
      <xdr:row>17</xdr:row>
      <xdr:rowOff>114300</xdr:rowOff>
    </xdr:from>
    <xdr:to>
      <xdr:col>4</xdr:col>
      <xdr:colOff>2120900</xdr:colOff>
      <xdr:row>17</xdr:row>
      <xdr:rowOff>1079500</xdr:rowOff>
    </xdr:to>
    <xdr:pic>
      <xdr:nvPicPr>
        <xdr:cNvPr id="15361" name="Picture 70">
          <a:extLst>
            <a:ext uri="{FF2B5EF4-FFF2-40B4-BE49-F238E27FC236}">
              <a16:creationId xmlns:a16="http://schemas.microsoft.com/office/drawing/2014/main" id="{21974423-C8EC-3545-B035-9D7FFEA1A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500" y="8242300"/>
          <a:ext cx="1346200" cy="965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1028700</xdr:colOff>
      <xdr:row>16</xdr:row>
      <xdr:rowOff>38100</xdr:rowOff>
    </xdr:from>
    <xdr:to>
      <xdr:col>4</xdr:col>
      <xdr:colOff>2235200</xdr:colOff>
      <xdr:row>16</xdr:row>
      <xdr:rowOff>1054100</xdr:rowOff>
    </xdr:to>
    <xdr:pic>
      <xdr:nvPicPr>
        <xdr:cNvPr id="15362" name="Picture 68">
          <a:extLst>
            <a:ext uri="{FF2B5EF4-FFF2-40B4-BE49-F238E27FC236}">
              <a16:creationId xmlns:a16="http://schemas.microsoft.com/office/drawing/2014/main" id="{2601C138-9738-6B4F-AE70-42E66D1CC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0" y="7061200"/>
          <a:ext cx="1206500" cy="1016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190500</xdr:colOff>
      <xdr:row>9</xdr:row>
      <xdr:rowOff>25400</xdr:rowOff>
    </xdr:from>
    <xdr:to>
      <xdr:col>4</xdr:col>
      <xdr:colOff>2654300</xdr:colOff>
      <xdr:row>10</xdr:row>
      <xdr:rowOff>1143000</xdr:rowOff>
    </xdr:to>
    <xdr:pic>
      <xdr:nvPicPr>
        <xdr:cNvPr id="15363" name="Рисунок 1">
          <a:extLst>
            <a:ext uri="{FF2B5EF4-FFF2-40B4-BE49-F238E27FC236}">
              <a16:creationId xmlns:a16="http://schemas.microsoft.com/office/drawing/2014/main" id="{EAE11BE7-9937-4740-9A01-6D542544A7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4300" y="2120900"/>
          <a:ext cx="2463800" cy="1308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673100</xdr:colOff>
      <xdr:row>11</xdr:row>
      <xdr:rowOff>50800</xdr:rowOff>
    </xdr:from>
    <xdr:to>
      <xdr:col>4</xdr:col>
      <xdr:colOff>2590800</xdr:colOff>
      <xdr:row>12</xdr:row>
      <xdr:rowOff>139700</xdr:rowOff>
    </xdr:to>
    <xdr:pic>
      <xdr:nvPicPr>
        <xdr:cNvPr id="15364" name="Рисунок 1">
          <a:extLst>
            <a:ext uri="{FF2B5EF4-FFF2-40B4-BE49-F238E27FC236}">
              <a16:creationId xmlns:a16="http://schemas.microsoft.com/office/drawing/2014/main" id="{D1B040DB-3C4C-FA48-8918-22B967BA96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6900" y="4394200"/>
          <a:ext cx="1917700" cy="1193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571500</xdr:colOff>
      <xdr:row>18</xdr:row>
      <xdr:rowOff>292100</xdr:rowOff>
    </xdr:from>
    <xdr:to>
      <xdr:col>4</xdr:col>
      <xdr:colOff>2209800</xdr:colOff>
      <xdr:row>18</xdr:row>
      <xdr:rowOff>825500</xdr:rowOff>
    </xdr:to>
    <xdr:pic>
      <xdr:nvPicPr>
        <xdr:cNvPr id="15365" name="Рисунок 1">
          <a:extLst>
            <a:ext uri="{FF2B5EF4-FFF2-40B4-BE49-F238E27FC236}">
              <a16:creationId xmlns:a16="http://schemas.microsoft.com/office/drawing/2014/main" id="{1D27F9DA-2A14-4F43-9385-35132443C47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9575800"/>
          <a:ext cx="16383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101600</xdr:colOff>
      <xdr:row>14</xdr:row>
      <xdr:rowOff>165100</xdr:rowOff>
    </xdr:from>
    <xdr:to>
      <xdr:col>3</xdr:col>
      <xdr:colOff>622300</xdr:colOff>
      <xdr:row>14</xdr:row>
      <xdr:rowOff>508000</xdr:rowOff>
    </xdr:to>
    <xdr:pic>
      <xdr:nvPicPr>
        <xdr:cNvPr id="16385" name="Picture 520">
          <a:extLst>
            <a:ext uri="{FF2B5EF4-FFF2-40B4-BE49-F238E27FC236}">
              <a16:creationId xmlns:a16="http://schemas.microsoft.com/office/drawing/2014/main" id="{7BFD7A5E-9D64-B343-86CD-70ECEC554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4700" y="5943600"/>
          <a:ext cx="52070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101600</xdr:colOff>
      <xdr:row>15</xdr:row>
      <xdr:rowOff>25400</xdr:rowOff>
    </xdr:from>
    <xdr:to>
      <xdr:col>3</xdr:col>
      <xdr:colOff>647700</xdr:colOff>
      <xdr:row>15</xdr:row>
      <xdr:rowOff>520700</xdr:rowOff>
    </xdr:to>
    <xdr:pic>
      <xdr:nvPicPr>
        <xdr:cNvPr id="16386" name="Picture 524">
          <a:extLst>
            <a:ext uri="{FF2B5EF4-FFF2-40B4-BE49-F238E27FC236}">
              <a16:creationId xmlns:a16="http://schemas.microsoft.com/office/drawing/2014/main" id="{05BE152A-A09F-624B-87AD-7EEA7033C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4700" y="6553200"/>
          <a:ext cx="5461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38100</xdr:colOff>
      <xdr:row>16</xdr:row>
      <xdr:rowOff>127000</xdr:rowOff>
    </xdr:from>
    <xdr:to>
      <xdr:col>3</xdr:col>
      <xdr:colOff>698500</xdr:colOff>
      <xdr:row>16</xdr:row>
      <xdr:rowOff>584200</xdr:rowOff>
    </xdr:to>
    <xdr:pic>
      <xdr:nvPicPr>
        <xdr:cNvPr id="16387" name="Picture 528">
          <a:extLst>
            <a:ext uri="{FF2B5EF4-FFF2-40B4-BE49-F238E27FC236}">
              <a16:creationId xmlns:a16="http://schemas.microsoft.com/office/drawing/2014/main" id="{94A5BF73-C8F1-6B4B-9CC4-98C9313D10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1200" y="7404100"/>
          <a:ext cx="660400" cy="45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266700</xdr:colOff>
      <xdr:row>9</xdr:row>
      <xdr:rowOff>114300</xdr:rowOff>
    </xdr:from>
    <xdr:to>
      <xdr:col>3</xdr:col>
      <xdr:colOff>482600</xdr:colOff>
      <xdr:row>9</xdr:row>
      <xdr:rowOff>596900</xdr:rowOff>
    </xdr:to>
    <xdr:pic>
      <xdr:nvPicPr>
        <xdr:cNvPr id="16388" name="Picture 518">
          <a:extLst>
            <a:ext uri="{FF2B5EF4-FFF2-40B4-BE49-F238E27FC236}">
              <a16:creationId xmlns:a16="http://schemas.microsoft.com/office/drawing/2014/main" id="{5DE7469F-795C-434C-BC20-27C818A38D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9800" y="2146300"/>
          <a:ext cx="215900" cy="482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177800</xdr:colOff>
      <xdr:row>10</xdr:row>
      <xdr:rowOff>127000</xdr:rowOff>
    </xdr:from>
    <xdr:to>
      <xdr:col>3</xdr:col>
      <xdr:colOff>558800</xdr:colOff>
      <xdr:row>10</xdr:row>
      <xdr:rowOff>609600</xdr:rowOff>
    </xdr:to>
    <xdr:pic>
      <xdr:nvPicPr>
        <xdr:cNvPr id="16389" name="Picture 520">
          <a:extLst>
            <a:ext uri="{FF2B5EF4-FFF2-40B4-BE49-F238E27FC236}">
              <a16:creationId xmlns:a16="http://schemas.microsoft.com/office/drawing/2014/main" id="{1A2321EA-CBB6-BE4D-8B03-AB1F8905EE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20900" y="2908300"/>
          <a:ext cx="381000" cy="482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88900</xdr:colOff>
      <xdr:row>11</xdr:row>
      <xdr:rowOff>114300</xdr:rowOff>
    </xdr:from>
    <xdr:to>
      <xdr:col>3</xdr:col>
      <xdr:colOff>635000</xdr:colOff>
      <xdr:row>11</xdr:row>
      <xdr:rowOff>609600</xdr:rowOff>
    </xdr:to>
    <xdr:pic>
      <xdr:nvPicPr>
        <xdr:cNvPr id="16390" name="Picture 524">
          <a:extLst>
            <a:ext uri="{FF2B5EF4-FFF2-40B4-BE49-F238E27FC236}">
              <a16:creationId xmlns:a16="http://schemas.microsoft.com/office/drawing/2014/main" id="{F882C947-2325-5140-8BFA-05F70F5728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2000" y="3644900"/>
          <a:ext cx="5461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127000</xdr:colOff>
      <xdr:row>12</xdr:row>
      <xdr:rowOff>88900</xdr:rowOff>
    </xdr:from>
    <xdr:to>
      <xdr:col>3</xdr:col>
      <xdr:colOff>635000</xdr:colOff>
      <xdr:row>12</xdr:row>
      <xdr:rowOff>673100</xdr:rowOff>
    </xdr:to>
    <xdr:pic>
      <xdr:nvPicPr>
        <xdr:cNvPr id="16391" name="Picture 528">
          <a:extLst>
            <a:ext uri="{FF2B5EF4-FFF2-40B4-BE49-F238E27FC236}">
              <a16:creationId xmlns:a16="http://schemas.microsoft.com/office/drawing/2014/main" id="{F1EFBFAA-3258-DE41-A554-D0C461F9D00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70100" y="4368800"/>
          <a:ext cx="508000" cy="584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38100</xdr:colOff>
      <xdr:row>13</xdr:row>
      <xdr:rowOff>63500</xdr:rowOff>
    </xdr:from>
    <xdr:to>
      <xdr:col>3</xdr:col>
      <xdr:colOff>685800</xdr:colOff>
      <xdr:row>13</xdr:row>
      <xdr:rowOff>673100</xdr:rowOff>
    </xdr:to>
    <xdr:pic>
      <xdr:nvPicPr>
        <xdr:cNvPr id="16392" name="Picture 530">
          <a:extLst>
            <a:ext uri="{FF2B5EF4-FFF2-40B4-BE49-F238E27FC236}">
              <a16:creationId xmlns:a16="http://schemas.microsoft.com/office/drawing/2014/main" id="{8BD214C0-B8E6-A047-97D9-2C3067D5BB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0" y="5092700"/>
          <a:ext cx="6477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63500</xdr:colOff>
      <xdr:row>17</xdr:row>
      <xdr:rowOff>76200</xdr:rowOff>
    </xdr:from>
    <xdr:to>
      <xdr:col>3</xdr:col>
      <xdr:colOff>647700</xdr:colOff>
      <xdr:row>17</xdr:row>
      <xdr:rowOff>622300</xdr:rowOff>
    </xdr:to>
    <xdr:pic>
      <xdr:nvPicPr>
        <xdr:cNvPr id="16393" name="Picture 530">
          <a:extLst>
            <a:ext uri="{FF2B5EF4-FFF2-40B4-BE49-F238E27FC236}">
              <a16:creationId xmlns:a16="http://schemas.microsoft.com/office/drawing/2014/main" id="{AA296EB6-F1F6-7449-8C27-FA4C597E96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6600" y="8102600"/>
          <a:ext cx="584200" cy="546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50800</xdr:colOff>
      <xdr:row>18</xdr:row>
      <xdr:rowOff>88900</xdr:rowOff>
    </xdr:from>
    <xdr:to>
      <xdr:col>3</xdr:col>
      <xdr:colOff>698500</xdr:colOff>
      <xdr:row>18</xdr:row>
      <xdr:rowOff>571500</xdr:rowOff>
    </xdr:to>
    <xdr:pic>
      <xdr:nvPicPr>
        <xdr:cNvPr id="16394" name="Picture 572">
          <a:extLst>
            <a:ext uri="{FF2B5EF4-FFF2-40B4-BE49-F238E27FC236}">
              <a16:creationId xmlns:a16="http://schemas.microsoft.com/office/drawing/2014/main" id="{7065E108-08A0-A04C-B648-962EBF622E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93900" y="8864600"/>
          <a:ext cx="647700" cy="482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114300</xdr:colOff>
      <xdr:row>9</xdr:row>
      <xdr:rowOff>101600</xdr:rowOff>
    </xdr:from>
    <xdr:to>
      <xdr:col>7</xdr:col>
      <xdr:colOff>927100</xdr:colOff>
      <xdr:row>11</xdr:row>
      <xdr:rowOff>635000</xdr:rowOff>
    </xdr:to>
    <xdr:pic>
      <xdr:nvPicPr>
        <xdr:cNvPr id="16395" name="Рисунок 1">
          <a:extLst>
            <a:ext uri="{FF2B5EF4-FFF2-40B4-BE49-F238E27FC236}">
              <a16:creationId xmlns:a16="http://schemas.microsoft.com/office/drawing/2014/main" id="{F5F3FBF2-8B9A-BB41-AC90-D7F3268FC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708400" y="2133600"/>
          <a:ext cx="1854200" cy="203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279400</xdr:colOff>
      <xdr:row>14</xdr:row>
      <xdr:rowOff>50800</xdr:rowOff>
    </xdr:from>
    <xdr:to>
      <xdr:col>7</xdr:col>
      <xdr:colOff>1028700</xdr:colOff>
      <xdr:row>16</xdr:row>
      <xdr:rowOff>38100</xdr:rowOff>
    </xdr:to>
    <xdr:pic>
      <xdr:nvPicPr>
        <xdr:cNvPr id="16396" name="Рисунок 2">
          <a:extLst>
            <a:ext uri="{FF2B5EF4-FFF2-40B4-BE49-F238E27FC236}">
              <a16:creationId xmlns:a16="http://schemas.microsoft.com/office/drawing/2014/main" id="{70F1EFC1-6ADC-424A-8D48-35AFBFF61A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73500" y="5829300"/>
          <a:ext cx="1790700"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165100</xdr:colOff>
      <xdr:row>21</xdr:row>
      <xdr:rowOff>76200</xdr:rowOff>
    </xdr:from>
    <xdr:to>
      <xdr:col>6</xdr:col>
      <xdr:colOff>2082800</xdr:colOff>
      <xdr:row>23</xdr:row>
      <xdr:rowOff>444500</xdr:rowOff>
    </xdr:to>
    <xdr:pic>
      <xdr:nvPicPr>
        <xdr:cNvPr id="17409" name="Рисунок 1">
          <a:extLst>
            <a:ext uri="{FF2B5EF4-FFF2-40B4-BE49-F238E27FC236}">
              <a16:creationId xmlns:a16="http://schemas.microsoft.com/office/drawing/2014/main" id="{DDFC547B-F9CC-394D-A46E-05DB96780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4100" y="9448800"/>
          <a:ext cx="1917700" cy="1384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203200</xdr:colOff>
      <xdr:row>18</xdr:row>
      <xdr:rowOff>101600</xdr:rowOff>
    </xdr:from>
    <xdr:to>
      <xdr:col>6</xdr:col>
      <xdr:colOff>1905000</xdr:colOff>
      <xdr:row>19</xdr:row>
      <xdr:rowOff>330200</xdr:rowOff>
    </xdr:to>
    <xdr:pic>
      <xdr:nvPicPr>
        <xdr:cNvPr id="17410" name="Рисунок 4">
          <a:extLst>
            <a:ext uri="{FF2B5EF4-FFF2-40B4-BE49-F238E27FC236}">
              <a16:creationId xmlns:a16="http://schemas.microsoft.com/office/drawing/2014/main" id="{BDA0B6C2-5161-6247-A98E-E99A5B96B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2200" y="7848600"/>
          <a:ext cx="1701800" cy="711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228600</xdr:colOff>
      <xdr:row>16</xdr:row>
      <xdr:rowOff>139700</xdr:rowOff>
    </xdr:from>
    <xdr:to>
      <xdr:col>6</xdr:col>
      <xdr:colOff>2070100</xdr:colOff>
      <xdr:row>17</xdr:row>
      <xdr:rowOff>406400</xdr:rowOff>
    </xdr:to>
    <xdr:pic>
      <xdr:nvPicPr>
        <xdr:cNvPr id="17411" name="Рисунок 5">
          <a:extLst>
            <a:ext uri="{FF2B5EF4-FFF2-40B4-BE49-F238E27FC236}">
              <a16:creationId xmlns:a16="http://schemas.microsoft.com/office/drawing/2014/main" id="{3003B661-D053-5B45-AA13-609A45DCED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7600" y="6896100"/>
          <a:ext cx="184150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304800</xdr:colOff>
      <xdr:row>10</xdr:row>
      <xdr:rowOff>76200</xdr:rowOff>
    </xdr:from>
    <xdr:to>
      <xdr:col>6</xdr:col>
      <xdr:colOff>1765300</xdr:colOff>
      <xdr:row>11</xdr:row>
      <xdr:rowOff>406400</xdr:rowOff>
    </xdr:to>
    <xdr:pic>
      <xdr:nvPicPr>
        <xdr:cNvPr id="17412" name="Рисунок 24">
          <a:extLst>
            <a:ext uri="{FF2B5EF4-FFF2-40B4-BE49-F238E27FC236}">
              <a16:creationId xmlns:a16="http://schemas.microsoft.com/office/drawing/2014/main" id="{5BFD8E94-F7ED-8A4A-BE4B-18D388420E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33800" y="2260600"/>
          <a:ext cx="1460500" cy="965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241300</xdr:colOff>
      <xdr:row>13</xdr:row>
      <xdr:rowOff>63500</xdr:rowOff>
    </xdr:from>
    <xdr:to>
      <xdr:col>6</xdr:col>
      <xdr:colOff>1752600</xdr:colOff>
      <xdr:row>14</xdr:row>
      <xdr:rowOff>444500</xdr:rowOff>
    </xdr:to>
    <xdr:pic>
      <xdr:nvPicPr>
        <xdr:cNvPr id="17413" name="Рисунок 25">
          <a:extLst>
            <a:ext uri="{FF2B5EF4-FFF2-40B4-BE49-F238E27FC236}">
              <a16:creationId xmlns:a16="http://schemas.microsoft.com/office/drawing/2014/main" id="{974017E2-6A4B-DC4D-855C-C2DF0AF213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70300" y="4546600"/>
          <a:ext cx="1511300" cy="1016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698500</xdr:colOff>
      <xdr:row>10</xdr:row>
      <xdr:rowOff>0</xdr:rowOff>
    </xdr:from>
    <xdr:to>
      <xdr:col>7</xdr:col>
      <xdr:colOff>711200</xdr:colOff>
      <xdr:row>10</xdr:row>
      <xdr:rowOff>0</xdr:rowOff>
    </xdr:to>
    <xdr:sp macro="" textlink="">
      <xdr:nvSpPr>
        <xdr:cNvPr id="18433" name="Line 3">
          <a:extLst>
            <a:ext uri="{FF2B5EF4-FFF2-40B4-BE49-F238E27FC236}">
              <a16:creationId xmlns:a16="http://schemas.microsoft.com/office/drawing/2014/main" id="{F8808E50-6B99-D04D-8A9E-67CE3A915267}"/>
            </a:ext>
          </a:extLst>
        </xdr:cNvPr>
        <xdr:cNvSpPr>
          <a:spLocks noChangeShapeType="1"/>
        </xdr:cNvSpPr>
      </xdr:nvSpPr>
      <xdr:spPr bwMode="auto">
        <a:xfrm>
          <a:off x="5118100" y="19558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711200</xdr:colOff>
      <xdr:row>20</xdr:row>
      <xdr:rowOff>0</xdr:rowOff>
    </xdr:to>
    <xdr:sp macro="" textlink="">
      <xdr:nvSpPr>
        <xdr:cNvPr id="18434" name="Line 7">
          <a:extLst>
            <a:ext uri="{FF2B5EF4-FFF2-40B4-BE49-F238E27FC236}">
              <a16:creationId xmlns:a16="http://schemas.microsoft.com/office/drawing/2014/main" id="{741EFCE6-5299-6645-9FEB-87FD8A8A4968}"/>
            </a:ext>
          </a:extLst>
        </xdr:cNvPr>
        <xdr:cNvSpPr>
          <a:spLocks noChangeShapeType="1"/>
        </xdr:cNvSpPr>
      </xdr:nvSpPr>
      <xdr:spPr bwMode="auto">
        <a:xfrm>
          <a:off x="5118100" y="9461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711200</xdr:colOff>
      <xdr:row>20</xdr:row>
      <xdr:rowOff>0</xdr:rowOff>
    </xdr:to>
    <xdr:sp macro="" textlink="">
      <xdr:nvSpPr>
        <xdr:cNvPr id="18435" name="Line 9">
          <a:extLst>
            <a:ext uri="{FF2B5EF4-FFF2-40B4-BE49-F238E27FC236}">
              <a16:creationId xmlns:a16="http://schemas.microsoft.com/office/drawing/2014/main" id="{AFB5E489-4369-E04B-8061-F91F674D294E}"/>
            </a:ext>
          </a:extLst>
        </xdr:cNvPr>
        <xdr:cNvSpPr>
          <a:spLocks noChangeShapeType="1"/>
        </xdr:cNvSpPr>
      </xdr:nvSpPr>
      <xdr:spPr bwMode="auto">
        <a:xfrm>
          <a:off x="5118100" y="9461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711200</xdr:colOff>
      <xdr:row>20</xdr:row>
      <xdr:rowOff>0</xdr:rowOff>
    </xdr:to>
    <xdr:sp macro="" textlink="">
      <xdr:nvSpPr>
        <xdr:cNvPr id="18436" name="Line 11">
          <a:extLst>
            <a:ext uri="{FF2B5EF4-FFF2-40B4-BE49-F238E27FC236}">
              <a16:creationId xmlns:a16="http://schemas.microsoft.com/office/drawing/2014/main" id="{D6DF0E28-3A37-224C-B67A-F4C130F1C434}"/>
            </a:ext>
          </a:extLst>
        </xdr:cNvPr>
        <xdr:cNvSpPr>
          <a:spLocks noChangeShapeType="1"/>
        </xdr:cNvSpPr>
      </xdr:nvSpPr>
      <xdr:spPr bwMode="auto">
        <a:xfrm>
          <a:off x="5118100" y="9461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711200</xdr:colOff>
      <xdr:row>20</xdr:row>
      <xdr:rowOff>0</xdr:rowOff>
    </xdr:to>
    <xdr:sp macro="" textlink="">
      <xdr:nvSpPr>
        <xdr:cNvPr id="18437" name="Line 18">
          <a:extLst>
            <a:ext uri="{FF2B5EF4-FFF2-40B4-BE49-F238E27FC236}">
              <a16:creationId xmlns:a16="http://schemas.microsoft.com/office/drawing/2014/main" id="{3E2279FB-2E9E-3B4D-AB87-6A6627187189}"/>
            </a:ext>
          </a:extLst>
        </xdr:cNvPr>
        <xdr:cNvSpPr>
          <a:spLocks noChangeShapeType="1"/>
        </xdr:cNvSpPr>
      </xdr:nvSpPr>
      <xdr:spPr bwMode="auto">
        <a:xfrm>
          <a:off x="5118100" y="9461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711200</xdr:colOff>
      <xdr:row>20</xdr:row>
      <xdr:rowOff>0</xdr:rowOff>
    </xdr:to>
    <xdr:sp macro="" textlink="">
      <xdr:nvSpPr>
        <xdr:cNvPr id="18438" name="Line 22">
          <a:extLst>
            <a:ext uri="{FF2B5EF4-FFF2-40B4-BE49-F238E27FC236}">
              <a16:creationId xmlns:a16="http://schemas.microsoft.com/office/drawing/2014/main" id="{C5276EB9-97F2-204D-80A3-C256B4D792AD}"/>
            </a:ext>
          </a:extLst>
        </xdr:cNvPr>
        <xdr:cNvSpPr>
          <a:spLocks noChangeShapeType="1"/>
        </xdr:cNvSpPr>
      </xdr:nvSpPr>
      <xdr:spPr bwMode="auto">
        <a:xfrm>
          <a:off x="5118100" y="9461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114300</xdr:colOff>
      <xdr:row>16</xdr:row>
      <xdr:rowOff>215900</xdr:rowOff>
    </xdr:from>
    <xdr:to>
      <xdr:col>7</xdr:col>
      <xdr:colOff>1816100</xdr:colOff>
      <xdr:row>17</xdr:row>
      <xdr:rowOff>444500</xdr:rowOff>
    </xdr:to>
    <xdr:pic>
      <xdr:nvPicPr>
        <xdr:cNvPr id="18439" name="Рисунок 3">
          <a:extLst>
            <a:ext uri="{FF2B5EF4-FFF2-40B4-BE49-F238E27FC236}">
              <a16:creationId xmlns:a16="http://schemas.microsoft.com/office/drawing/2014/main" id="{ACFCD995-4F46-474C-8FF6-0F411B0D6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7124700"/>
          <a:ext cx="1701800" cy="1054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304800</xdr:colOff>
      <xdr:row>10</xdr:row>
      <xdr:rowOff>76200</xdr:rowOff>
    </xdr:from>
    <xdr:to>
      <xdr:col>7</xdr:col>
      <xdr:colOff>1524000</xdr:colOff>
      <xdr:row>11</xdr:row>
      <xdr:rowOff>736600</xdr:rowOff>
    </xdr:to>
    <xdr:pic>
      <xdr:nvPicPr>
        <xdr:cNvPr id="18440" name="Рисунок 6">
          <a:extLst>
            <a:ext uri="{FF2B5EF4-FFF2-40B4-BE49-F238E27FC236}">
              <a16:creationId xmlns:a16="http://schemas.microsoft.com/office/drawing/2014/main" id="{20940FEB-5A1F-0D46-B3F3-06C054B7B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2032000"/>
          <a:ext cx="1219200"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355600</xdr:colOff>
      <xdr:row>13</xdr:row>
      <xdr:rowOff>25400</xdr:rowOff>
    </xdr:from>
    <xdr:to>
      <xdr:col>7</xdr:col>
      <xdr:colOff>1651000</xdr:colOff>
      <xdr:row>14</xdr:row>
      <xdr:rowOff>774700</xdr:rowOff>
    </xdr:to>
    <xdr:pic>
      <xdr:nvPicPr>
        <xdr:cNvPr id="18441" name="Рисунок 1">
          <a:extLst>
            <a:ext uri="{FF2B5EF4-FFF2-40B4-BE49-F238E27FC236}">
              <a16:creationId xmlns:a16="http://schemas.microsoft.com/office/drawing/2014/main" id="{56635D88-56CA-C749-96C0-F6520996D1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5200" y="4521200"/>
          <a:ext cx="1295400" cy="157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698500</xdr:colOff>
      <xdr:row>10</xdr:row>
      <xdr:rowOff>0</xdr:rowOff>
    </xdr:from>
    <xdr:to>
      <xdr:col>7</xdr:col>
      <xdr:colOff>711200</xdr:colOff>
      <xdr:row>10</xdr:row>
      <xdr:rowOff>0</xdr:rowOff>
    </xdr:to>
    <xdr:sp macro="" textlink="">
      <xdr:nvSpPr>
        <xdr:cNvPr id="19457" name="Line 3">
          <a:extLst>
            <a:ext uri="{FF2B5EF4-FFF2-40B4-BE49-F238E27FC236}">
              <a16:creationId xmlns:a16="http://schemas.microsoft.com/office/drawing/2014/main" id="{76C0E027-43F6-7349-9865-80623560C633}"/>
            </a:ext>
          </a:extLst>
        </xdr:cNvPr>
        <xdr:cNvSpPr>
          <a:spLocks noChangeShapeType="1"/>
        </xdr:cNvSpPr>
      </xdr:nvSpPr>
      <xdr:spPr bwMode="auto">
        <a:xfrm>
          <a:off x="5194300" y="20320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19</xdr:row>
      <xdr:rowOff>0</xdr:rowOff>
    </xdr:from>
    <xdr:to>
      <xdr:col>7</xdr:col>
      <xdr:colOff>711200</xdr:colOff>
      <xdr:row>19</xdr:row>
      <xdr:rowOff>0</xdr:rowOff>
    </xdr:to>
    <xdr:sp macro="" textlink="">
      <xdr:nvSpPr>
        <xdr:cNvPr id="19458" name="Line 7">
          <a:extLst>
            <a:ext uri="{FF2B5EF4-FFF2-40B4-BE49-F238E27FC236}">
              <a16:creationId xmlns:a16="http://schemas.microsoft.com/office/drawing/2014/main" id="{1E229AB6-8251-F64B-B17B-FE831045041B}"/>
            </a:ext>
          </a:extLst>
        </xdr:cNvPr>
        <xdr:cNvSpPr>
          <a:spLocks noChangeShapeType="1"/>
        </xdr:cNvSpPr>
      </xdr:nvSpPr>
      <xdr:spPr bwMode="auto">
        <a:xfrm>
          <a:off x="5194300" y="66929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19</xdr:row>
      <xdr:rowOff>0</xdr:rowOff>
    </xdr:from>
    <xdr:to>
      <xdr:col>7</xdr:col>
      <xdr:colOff>711200</xdr:colOff>
      <xdr:row>19</xdr:row>
      <xdr:rowOff>0</xdr:rowOff>
    </xdr:to>
    <xdr:sp macro="" textlink="">
      <xdr:nvSpPr>
        <xdr:cNvPr id="19459" name="Line 9">
          <a:extLst>
            <a:ext uri="{FF2B5EF4-FFF2-40B4-BE49-F238E27FC236}">
              <a16:creationId xmlns:a16="http://schemas.microsoft.com/office/drawing/2014/main" id="{6E2D87D6-BBC8-5647-88B1-0FF1E5B41359}"/>
            </a:ext>
          </a:extLst>
        </xdr:cNvPr>
        <xdr:cNvSpPr>
          <a:spLocks noChangeShapeType="1"/>
        </xdr:cNvSpPr>
      </xdr:nvSpPr>
      <xdr:spPr bwMode="auto">
        <a:xfrm>
          <a:off x="5194300" y="66929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19</xdr:row>
      <xdr:rowOff>0</xdr:rowOff>
    </xdr:from>
    <xdr:to>
      <xdr:col>7</xdr:col>
      <xdr:colOff>711200</xdr:colOff>
      <xdr:row>19</xdr:row>
      <xdr:rowOff>0</xdr:rowOff>
    </xdr:to>
    <xdr:sp macro="" textlink="">
      <xdr:nvSpPr>
        <xdr:cNvPr id="19460" name="Line 11">
          <a:extLst>
            <a:ext uri="{FF2B5EF4-FFF2-40B4-BE49-F238E27FC236}">
              <a16:creationId xmlns:a16="http://schemas.microsoft.com/office/drawing/2014/main" id="{0F83D1FB-C8F9-B046-BEC9-77B220D4A68D}"/>
            </a:ext>
          </a:extLst>
        </xdr:cNvPr>
        <xdr:cNvSpPr>
          <a:spLocks noChangeShapeType="1"/>
        </xdr:cNvSpPr>
      </xdr:nvSpPr>
      <xdr:spPr bwMode="auto">
        <a:xfrm>
          <a:off x="5194300" y="66929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19</xdr:row>
      <xdr:rowOff>0</xdr:rowOff>
    </xdr:from>
    <xdr:to>
      <xdr:col>7</xdr:col>
      <xdr:colOff>711200</xdr:colOff>
      <xdr:row>19</xdr:row>
      <xdr:rowOff>0</xdr:rowOff>
    </xdr:to>
    <xdr:sp macro="" textlink="">
      <xdr:nvSpPr>
        <xdr:cNvPr id="19461" name="Line 18">
          <a:extLst>
            <a:ext uri="{FF2B5EF4-FFF2-40B4-BE49-F238E27FC236}">
              <a16:creationId xmlns:a16="http://schemas.microsoft.com/office/drawing/2014/main" id="{25553320-9A9B-804B-944B-129F641C31C9}"/>
            </a:ext>
          </a:extLst>
        </xdr:cNvPr>
        <xdr:cNvSpPr>
          <a:spLocks noChangeShapeType="1"/>
        </xdr:cNvSpPr>
      </xdr:nvSpPr>
      <xdr:spPr bwMode="auto">
        <a:xfrm>
          <a:off x="5194300" y="66929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19</xdr:row>
      <xdr:rowOff>0</xdr:rowOff>
    </xdr:from>
    <xdr:to>
      <xdr:col>7</xdr:col>
      <xdr:colOff>711200</xdr:colOff>
      <xdr:row>19</xdr:row>
      <xdr:rowOff>0</xdr:rowOff>
    </xdr:to>
    <xdr:sp macro="" textlink="">
      <xdr:nvSpPr>
        <xdr:cNvPr id="19462" name="Line 22">
          <a:extLst>
            <a:ext uri="{FF2B5EF4-FFF2-40B4-BE49-F238E27FC236}">
              <a16:creationId xmlns:a16="http://schemas.microsoft.com/office/drawing/2014/main" id="{C3582770-E513-534B-A4EB-5484B457D351}"/>
            </a:ext>
          </a:extLst>
        </xdr:cNvPr>
        <xdr:cNvSpPr>
          <a:spLocks noChangeShapeType="1"/>
        </xdr:cNvSpPr>
      </xdr:nvSpPr>
      <xdr:spPr bwMode="auto">
        <a:xfrm>
          <a:off x="5194300" y="66929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25400</xdr:colOff>
      <xdr:row>10</xdr:row>
      <xdr:rowOff>50800</xdr:rowOff>
    </xdr:from>
    <xdr:to>
      <xdr:col>7</xdr:col>
      <xdr:colOff>990600</xdr:colOff>
      <xdr:row>11</xdr:row>
      <xdr:rowOff>406400</xdr:rowOff>
    </xdr:to>
    <xdr:pic>
      <xdr:nvPicPr>
        <xdr:cNvPr id="19463" name="Рисунок 17">
          <a:extLst>
            <a:ext uri="{FF2B5EF4-FFF2-40B4-BE49-F238E27FC236}">
              <a16:creationId xmlns:a16="http://schemas.microsoft.com/office/drawing/2014/main" id="{015DD090-24AF-BC42-9388-01B151B29D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1200" y="2082800"/>
          <a:ext cx="965200" cy="889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1003300</xdr:colOff>
      <xdr:row>10</xdr:row>
      <xdr:rowOff>12700</xdr:rowOff>
    </xdr:from>
    <xdr:to>
      <xdr:col>7</xdr:col>
      <xdr:colOff>1866900</xdr:colOff>
      <xdr:row>11</xdr:row>
      <xdr:rowOff>431800</xdr:rowOff>
    </xdr:to>
    <xdr:pic>
      <xdr:nvPicPr>
        <xdr:cNvPr id="19464" name="Рисунок 18">
          <a:extLst>
            <a:ext uri="{FF2B5EF4-FFF2-40B4-BE49-F238E27FC236}">
              <a16:creationId xmlns:a16="http://schemas.microsoft.com/office/drawing/2014/main" id="{0A315287-8475-F040-B735-2D7519198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99100" y="2044700"/>
          <a:ext cx="8636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533400</xdr:colOff>
      <xdr:row>14</xdr:row>
      <xdr:rowOff>38100</xdr:rowOff>
    </xdr:from>
    <xdr:to>
      <xdr:col>7</xdr:col>
      <xdr:colOff>1384300</xdr:colOff>
      <xdr:row>16</xdr:row>
      <xdr:rowOff>190500</xdr:rowOff>
    </xdr:to>
    <xdr:pic>
      <xdr:nvPicPr>
        <xdr:cNvPr id="19465" name="Рисунок 19">
          <a:extLst>
            <a:ext uri="{FF2B5EF4-FFF2-40B4-BE49-F238E27FC236}">
              <a16:creationId xmlns:a16="http://schemas.microsoft.com/office/drawing/2014/main" id="{E3A71BA8-5D49-984C-9F76-394469D3C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0" y="4508500"/>
          <a:ext cx="8509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20</xdr:row>
      <xdr:rowOff>38100</xdr:rowOff>
    </xdr:from>
    <xdr:to>
      <xdr:col>7</xdr:col>
      <xdr:colOff>1435100</xdr:colOff>
      <xdr:row>26</xdr:row>
      <xdr:rowOff>88900</xdr:rowOff>
    </xdr:to>
    <xdr:pic>
      <xdr:nvPicPr>
        <xdr:cNvPr id="2049" name="Рисунок 8">
          <a:extLst>
            <a:ext uri="{FF2B5EF4-FFF2-40B4-BE49-F238E27FC236}">
              <a16:creationId xmlns:a16="http://schemas.microsoft.com/office/drawing/2014/main" id="{7BBDA5A4-B626-A148-9272-8C1C75EED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0200" y="3683000"/>
          <a:ext cx="1397000" cy="1117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xdr:colOff>
      <xdr:row>11</xdr:row>
      <xdr:rowOff>63500</xdr:rowOff>
    </xdr:from>
    <xdr:to>
      <xdr:col>7</xdr:col>
      <xdr:colOff>1384300</xdr:colOff>
      <xdr:row>16</xdr:row>
      <xdr:rowOff>127000</xdr:rowOff>
    </xdr:to>
    <xdr:pic>
      <xdr:nvPicPr>
        <xdr:cNvPr id="2050" name="Рисунок 2">
          <a:extLst>
            <a:ext uri="{FF2B5EF4-FFF2-40B4-BE49-F238E27FC236}">
              <a16:creationId xmlns:a16="http://schemas.microsoft.com/office/drawing/2014/main" id="{20924641-17D8-7241-85CB-DD677B263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5600" y="1943100"/>
          <a:ext cx="13208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127000</xdr:colOff>
      <xdr:row>39</xdr:row>
      <xdr:rowOff>63500</xdr:rowOff>
    </xdr:from>
    <xdr:to>
      <xdr:col>7</xdr:col>
      <xdr:colOff>1371600</xdr:colOff>
      <xdr:row>45</xdr:row>
      <xdr:rowOff>101600</xdr:rowOff>
    </xdr:to>
    <xdr:pic>
      <xdr:nvPicPr>
        <xdr:cNvPr id="2051" name="Рисунок 9">
          <a:extLst>
            <a:ext uri="{FF2B5EF4-FFF2-40B4-BE49-F238E27FC236}">
              <a16:creationId xmlns:a16="http://schemas.microsoft.com/office/drawing/2014/main" id="{1420D8FC-8A6C-1B4D-BD57-DF717FBE3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9100" y="6883400"/>
          <a:ext cx="1244600"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152400</xdr:colOff>
      <xdr:row>28</xdr:row>
      <xdr:rowOff>139700</xdr:rowOff>
    </xdr:from>
    <xdr:to>
      <xdr:col>7</xdr:col>
      <xdr:colOff>1397000</xdr:colOff>
      <xdr:row>36</xdr:row>
      <xdr:rowOff>114300</xdr:rowOff>
    </xdr:to>
    <xdr:pic>
      <xdr:nvPicPr>
        <xdr:cNvPr id="2052" name="Рисунок 6">
          <a:extLst>
            <a:ext uri="{FF2B5EF4-FFF2-40B4-BE49-F238E27FC236}">
              <a16:creationId xmlns:a16="http://schemas.microsoft.com/office/drawing/2014/main" id="{90DA8AAB-8916-504A-8612-D2AD9AA92F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0" y="5194300"/>
          <a:ext cx="1244600" cy="1206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xdr:colOff>
      <xdr:row>48</xdr:row>
      <xdr:rowOff>114300</xdr:rowOff>
    </xdr:from>
    <xdr:to>
      <xdr:col>7</xdr:col>
      <xdr:colOff>1409700</xdr:colOff>
      <xdr:row>55</xdr:row>
      <xdr:rowOff>76200</xdr:rowOff>
    </xdr:to>
    <xdr:pic>
      <xdr:nvPicPr>
        <xdr:cNvPr id="2053" name="Рисунок 2">
          <a:extLst>
            <a:ext uri="{FF2B5EF4-FFF2-40B4-BE49-F238E27FC236}">
              <a16:creationId xmlns:a16="http://schemas.microsoft.com/office/drawing/2014/main" id="{0FA476F3-B496-C446-8B26-0E731D33E1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35600" y="8420100"/>
          <a:ext cx="1346200" cy="1117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698500</xdr:colOff>
      <xdr:row>10</xdr:row>
      <xdr:rowOff>0</xdr:rowOff>
    </xdr:from>
    <xdr:to>
      <xdr:col>7</xdr:col>
      <xdr:colOff>698500</xdr:colOff>
      <xdr:row>10</xdr:row>
      <xdr:rowOff>0</xdr:rowOff>
    </xdr:to>
    <xdr:sp macro="" textlink="">
      <xdr:nvSpPr>
        <xdr:cNvPr id="20481" name="Line 3">
          <a:extLst>
            <a:ext uri="{FF2B5EF4-FFF2-40B4-BE49-F238E27FC236}">
              <a16:creationId xmlns:a16="http://schemas.microsoft.com/office/drawing/2014/main" id="{23E597F6-6FF9-884E-809B-6DDA4C5AC298}"/>
            </a:ext>
          </a:extLst>
        </xdr:cNvPr>
        <xdr:cNvSpPr>
          <a:spLocks noChangeShapeType="1"/>
        </xdr:cNvSpPr>
      </xdr:nvSpPr>
      <xdr:spPr bwMode="auto">
        <a:xfrm>
          <a:off x="6083300" y="18796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698500</xdr:colOff>
      <xdr:row>20</xdr:row>
      <xdr:rowOff>0</xdr:rowOff>
    </xdr:to>
    <xdr:sp macro="" textlink="">
      <xdr:nvSpPr>
        <xdr:cNvPr id="20482" name="Line 7">
          <a:extLst>
            <a:ext uri="{FF2B5EF4-FFF2-40B4-BE49-F238E27FC236}">
              <a16:creationId xmlns:a16="http://schemas.microsoft.com/office/drawing/2014/main" id="{E4C33499-108E-C742-99DC-BA4A30E741EF}"/>
            </a:ext>
          </a:extLst>
        </xdr:cNvPr>
        <xdr:cNvSpPr>
          <a:spLocks noChangeShapeType="1"/>
        </xdr:cNvSpPr>
      </xdr:nvSpPr>
      <xdr:spPr bwMode="auto">
        <a:xfrm>
          <a:off x="6083300" y="9664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698500</xdr:colOff>
      <xdr:row>20</xdr:row>
      <xdr:rowOff>0</xdr:rowOff>
    </xdr:to>
    <xdr:sp macro="" textlink="">
      <xdr:nvSpPr>
        <xdr:cNvPr id="20483" name="Line 9">
          <a:extLst>
            <a:ext uri="{FF2B5EF4-FFF2-40B4-BE49-F238E27FC236}">
              <a16:creationId xmlns:a16="http://schemas.microsoft.com/office/drawing/2014/main" id="{A09896C5-B8EB-FA4B-8DCA-3C0B8B4DE2BC}"/>
            </a:ext>
          </a:extLst>
        </xdr:cNvPr>
        <xdr:cNvSpPr>
          <a:spLocks noChangeShapeType="1"/>
        </xdr:cNvSpPr>
      </xdr:nvSpPr>
      <xdr:spPr bwMode="auto">
        <a:xfrm>
          <a:off x="6083300" y="9664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698500</xdr:colOff>
      <xdr:row>20</xdr:row>
      <xdr:rowOff>0</xdr:rowOff>
    </xdr:to>
    <xdr:sp macro="" textlink="">
      <xdr:nvSpPr>
        <xdr:cNvPr id="20484" name="Line 11">
          <a:extLst>
            <a:ext uri="{FF2B5EF4-FFF2-40B4-BE49-F238E27FC236}">
              <a16:creationId xmlns:a16="http://schemas.microsoft.com/office/drawing/2014/main" id="{365CB849-8792-A74A-A9D7-29FC4FB75A95}"/>
            </a:ext>
          </a:extLst>
        </xdr:cNvPr>
        <xdr:cNvSpPr>
          <a:spLocks noChangeShapeType="1"/>
        </xdr:cNvSpPr>
      </xdr:nvSpPr>
      <xdr:spPr bwMode="auto">
        <a:xfrm>
          <a:off x="6083300" y="9664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698500</xdr:colOff>
      <xdr:row>20</xdr:row>
      <xdr:rowOff>0</xdr:rowOff>
    </xdr:to>
    <xdr:sp macro="" textlink="">
      <xdr:nvSpPr>
        <xdr:cNvPr id="20485" name="Line 18">
          <a:extLst>
            <a:ext uri="{FF2B5EF4-FFF2-40B4-BE49-F238E27FC236}">
              <a16:creationId xmlns:a16="http://schemas.microsoft.com/office/drawing/2014/main" id="{AE47675C-230E-D94D-8FCA-8BC0F71781CE}"/>
            </a:ext>
          </a:extLst>
        </xdr:cNvPr>
        <xdr:cNvSpPr>
          <a:spLocks noChangeShapeType="1"/>
        </xdr:cNvSpPr>
      </xdr:nvSpPr>
      <xdr:spPr bwMode="auto">
        <a:xfrm>
          <a:off x="6083300" y="9664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20</xdr:row>
      <xdr:rowOff>0</xdr:rowOff>
    </xdr:from>
    <xdr:to>
      <xdr:col>7</xdr:col>
      <xdr:colOff>698500</xdr:colOff>
      <xdr:row>20</xdr:row>
      <xdr:rowOff>0</xdr:rowOff>
    </xdr:to>
    <xdr:sp macro="" textlink="">
      <xdr:nvSpPr>
        <xdr:cNvPr id="20486" name="Line 22">
          <a:extLst>
            <a:ext uri="{FF2B5EF4-FFF2-40B4-BE49-F238E27FC236}">
              <a16:creationId xmlns:a16="http://schemas.microsoft.com/office/drawing/2014/main" id="{3B41293D-E246-F048-A59D-A7514E7AF56D}"/>
            </a:ext>
          </a:extLst>
        </xdr:cNvPr>
        <xdr:cNvSpPr>
          <a:spLocks noChangeShapeType="1"/>
        </xdr:cNvSpPr>
      </xdr:nvSpPr>
      <xdr:spPr bwMode="auto">
        <a:xfrm>
          <a:off x="6083300" y="9664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1016000</xdr:colOff>
      <xdr:row>19</xdr:row>
      <xdr:rowOff>0</xdr:rowOff>
    </xdr:from>
    <xdr:to>
      <xdr:col>7</xdr:col>
      <xdr:colOff>1016000</xdr:colOff>
      <xdr:row>20</xdr:row>
      <xdr:rowOff>241300</xdr:rowOff>
    </xdr:to>
    <xdr:pic>
      <xdr:nvPicPr>
        <xdr:cNvPr id="20487" name="Рисунок 18">
          <a:extLst>
            <a:ext uri="{FF2B5EF4-FFF2-40B4-BE49-F238E27FC236}">
              <a16:creationId xmlns:a16="http://schemas.microsoft.com/office/drawing/2014/main" id="{A6DCDCAC-E250-B14B-8499-E834B6213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9512300"/>
          <a:ext cx="0" cy="393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800100</xdr:colOff>
      <xdr:row>16</xdr:row>
      <xdr:rowOff>63500</xdr:rowOff>
    </xdr:from>
    <xdr:to>
      <xdr:col>7</xdr:col>
      <xdr:colOff>1663700</xdr:colOff>
      <xdr:row>16</xdr:row>
      <xdr:rowOff>825500</xdr:rowOff>
    </xdr:to>
    <xdr:pic>
      <xdr:nvPicPr>
        <xdr:cNvPr id="20488" name="Рисунок 18">
          <a:extLst>
            <a:ext uri="{FF2B5EF4-FFF2-40B4-BE49-F238E27FC236}">
              <a16:creationId xmlns:a16="http://schemas.microsoft.com/office/drawing/2014/main" id="{2E33B3F5-19C9-2844-AF24-C65D6C660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4999" t="10501" r="4134" b="26668"/>
        <a:stretch>
          <a:fillRect/>
        </a:stretch>
      </xdr:blipFill>
      <xdr:spPr bwMode="auto">
        <a:xfrm>
          <a:off x="6184900" y="7023100"/>
          <a:ext cx="86360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4999" t="10501" r="4134" b="26668"/>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139700</xdr:colOff>
      <xdr:row>17</xdr:row>
      <xdr:rowOff>63500</xdr:rowOff>
    </xdr:from>
    <xdr:to>
      <xdr:col>7</xdr:col>
      <xdr:colOff>901700</xdr:colOff>
      <xdr:row>17</xdr:row>
      <xdr:rowOff>825500</xdr:rowOff>
    </xdr:to>
    <xdr:pic>
      <xdr:nvPicPr>
        <xdr:cNvPr id="20489" name="Рисунок 2">
          <a:extLst>
            <a:ext uri="{FF2B5EF4-FFF2-40B4-BE49-F238E27FC236}">
              <a16:creationId xmlns:a16="http://schemas.microsoft.com/office/drawing/2014/main" id="{EEE8A2F3-CCF6-1E49-8FFF-E68A2CE153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590" t="30180" r="29929" b="51752"/>
        <a:stretch>
          <a:fillRect/>
        </a:stretch>
      </xdr:blipFill>
      <xdr:spPr bwMode="auto">
        <a:xfrm>
          <a:off x="5524500" y="7924800"/>
          <a:ext cx="76200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60590" t="30180" r="29929" b="51752"/>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139700</xdr:colOff>
      <xdr:row>14</xdr:row>
      <xdr:rowOff>50800</xdr:rowOff>
    </xdr:from>
    <xdr:to>
      <xdr:col>7</xdr:col>
      <xdr:colOff>1765300</xdr:colOff>
      <xdr:row>14</xdr:row>
      <xdr:rowOff>673100</xdr:rowOff>
    </xdr:to>
    <xdr:pic>
      <xdr:nvPicPr>
        <xdr:cNvPr id="20490" name="Рисунок 3">
          <a:extLst>
            <a:ext uri="{FF2B5EF4-FFF2-40B4-BE49-F238E27FC236}">
              <a16:creationId xmlns:a16="http://schemas.microsoft.com/office/drawing/2014/main" id="{2D1249B1-94C5-6247-AC2E-EE98A14C66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1331" t="30470" r="30540" b="56151"/>
        <a:stretch>
          <a:fillRect/>
        </a:stretch>
      </xdr:blipFill>
      <xdr:spPr bwMode="auto">
        <a:xfrm>
          <a:off x="5524500" y="5334000"/>
          <a:ext cx="1625600" cy="622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51331" t="30470" r="30540" b="56151"/>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850900</xdr:colOff>
      <xdr:row>18</xdr:row>
      <xdr:rowOff>38100</xdr:rowOff>
    </xdr:from>
    <xdr:to>
      <xdr:col>7</xdr:col>
      <xdr:colOff>1828800</xdr:colOff>
      <xdr:row>18</xdr:row>
      <xdr:rowOff>723900</xdr:rowOff>
    </xdr:to>
    <xdr:pic>
      <xdr:nvPicPr>
        <xdr:cNvPr id="20491" name="Рисунок 17">
          <a:extLst>
            <a:ext uri="{FF2B5EF4-FFF2-40B4-BE49-F238E27FC236}">
              <a16:creationId xmlns:a16="http://schemas.microsoft.com/office/drawing/2014/main" id="{237637F0-CD66-6840-BBE9-FE534A74CD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4765" t="10332" r="37973" b="57950"/>
        <a:stretch>
          <a:fillRect/>
        </a:stretch>
      </xdr:blipFill>
      <xdr:spPr bwMode="auto">
        <a:xfrm>
          <a:off x="6235700" y="8775700"/>
          <a:ext cx="9779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4765" t="10332" r="37973" b="57950"/>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177800</xdr:colOff>
      <xdr:row>10</xdr:row>
      <xdr:rowOff>50800</xdr:rowOff>
    </xdr:from>
    <xdr:to>
      <xdr:col>7</xdr:col>
      <xdr:colOff>1524000</xdr:colOff>
      <xdr:row>13</xdr:row>
      <xdr:rowOff>469900</xdr:rowOff>
    </xdr:to>
    <xdr:grpSp>
      <xdr:nvGrpSpPr>
        <xdr:cNvPr id="20492" name="Группа 6">
          <a:extLst>
            <a:ext uri="{FF2B5EF4-FFF2-40B4-BE49-F238E27FC236}">
              <a16:creationId xmlns:a16="http://schemas.microsoft.com/office/drawing/2014/main" id="{9923BA28-BB1B-E042-B9C6-A7F1E1F8D559}"/>
            </a:ext>
          </a:extLst>
        </xdr:cNvPr>
        <xdr:cNvGrpSpPr>
          <a:grpSpLocks/>
        </xdr:cNvGrpSpPr>
      </xdr:nvGrpSpPr>
      <xdr:grpSpPr bwMode="auto">
        <a:xfrm>
          <a:off x="5562600" y="1930400"/>
          <a:ext cx="1346200" cy="1244600"/>
          <a:chOff x="8103" y="3108"/>
          <a:chExt cx="1961" cy="1963"/>
        </a:xfrm>
      </xdr:grpSpPr>
      <xdr:pic>
        <xdr:nvPicPr>
          <xdr:cNvPr id="20493" name="Рисунок 1">
            <a:extLst>
              <a:ext uri="{FF2B5EF4-FFF2-40B4-BE49-F238E27FC236}">
                <a16:creationId xmlns:a16="http://schemas.microsoft.com/office/drawing/2014/main" id="{2E73A82A-007A-0140-83D3-6C4C80D1FA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03" y="3108"/>
            <a:ext cx="1961" cy="196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fLocksText="0">
        <xdr:nvSpPr>
          <xdr:cNvPr id="20494" name="TextBox 66">
            <a:extLst>
              <a:ext uri="{FF2B5EF4-FFF2-40B4-BE49-F238E27FC236}">
                <a16:creationId xmlns:a16="http://schemas.microsoft.com/office/drawing/2014/main" id="{13EFDAC5-95E5-B444-836E-6B07AEC18E57}"/>
              </a:ext>
            </a:extLst>
          </xdr:cNvPr>
          <xdr:cNvSpPr txBox="1">
            <a:spLocks noChangeArrowheads="1"/>
          </xdr:cNvSpPr>
        </xdr:nvSpPr>
        <xdr:spPr bwMode="auto">
          <a:xfrm>
            <a:off x="8516" y="3740"/>
            <a:ext cx="1324" cy="50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ru-RU" sz="1100" b="0" i="0" u="none" strike="noStrike" baseline="0">
                <a:solidFill>
                  <a:srgbClr val="000000"/>
                </a:solidFill>
                <a:latin typeface="Calibri" pitchFamily="2" charset="-52"/>
                <a:cs typeface="Calibri" pitchFamily="2" charset="-52"/>
              </a:rPr>
              <a:t>базовый </a:t>
            </a:r>
          </a:p>
          <a:p>
            <a:pPr algn="l" rtl="0">
              <a:defRPr sz="1000"/>
            </a:pPr>
            <a:r>
              <a:rPr lang="ru-RU" sz="1100" b="0" i="0" u="none" strike="noStrike" baseline="0">
                <a:solidFill>
                  <a:srgbClr val="000000"/>
                </a:solidFill>
                <a:latin typeface="Calibri" pitchFamily="2" charset="-52"/>
                <a:cs typeface="Calibri" pitchFamily="2" charset="-52"/>
              </a:rPr>
              <a:t>комплект</a:t>
            </a:r>
          </a:p>
        </xdr:txBody>
      </xdr:sp>
    </xdr:grpSp>
    <xdr:clientData/>
  </xdr:twoCellAnchor>
  <xdr:twoCellAnchor>
    <xdr:from>
      <xdr:col>7</xdr:col>
      <xdr:colOff>25400</xdr:colOff>
      <xdr:row>13</xdr:row>
      <xdr:rowOff>2247900</xdr:rowOff>
    </xdr:from>
    <xdr:to>
      <xdr:col>8</xdr:col>
      <xdr:colOff>25400</xdr:colOff>
      <xdr:row>13</xdr:row>
      <xdr:rowOff>2527300</xdr:rowOff>
    </xdr:to>
    <xdr:sp macro="" textlink="" fLocksText="0">
      <xdr:nvSpPr>
        <xdr:cNvPr id="20495" name="TextBox 67">
          <a:extLst>
            <a:ext uri="{FF2B5EF4-FFF2-40B4-BE49-F238E27FC236}">
              <a16:creationId xmlns:a16="http://schemas.microsoft.com/office/drawing/2014/main" id="{1162AF9F-DF5F-C345-993D-9541CF0C9340}"/>
            </a:ext>
          </a:extLst>
        </xdr:cNvPr>
        <xdr:cNvSpPr txBox="1">
          <a:spLocks noChangeArrowheads="1"/>
        </xdr:cNvSpPr>
      </xdr:nvSpPr>
      <xdr:spPr bwMode="auto">
        <a:xfrm>
          <a:off x="5410200" y="4953000"/>
          <a:ext cx="1917700" cy="279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ru-RU" sz="1100" b="0" i="0" u="none" strike="noStrike" baseline="0">
              <a:solidFill>
                <a:srgbClr val="000000"/>
              </a:solidFill>
              <a:latin typeface="Calibri" pitchFamily="2" charset="-52"/>
              <a:cs typeface="Calibri" pitchFamily="2" charset="-52"/>
            </a:rPr>
            <a:t>комплект с доп.опциями</a:t>
          </a:r>
        </a:p>
      </xdr:txBody>
    </xdr:sp>
    <xdr:clientData/>
  </xdr:twoCellAnchor>
  <xdr:twoCellAnchor>
    <xdr:from>
      <xdr:col>7</xdr:col>
      <xdr:colOff>152400</xdr:colOff>
      <xdr:row>13</xdr:row>
      <xdr:rowOff>622300</xdr:rowOff>
    </xdr:from>
    <xdr:to>
      <xdr:col>7</xdr:col>
      <xdr:colOff>1752600</xdr:colOff>
      <xdr:row>13</xdr:row>
      <xdr:rowOff>2184400</xdr:rowOff>
    </xdr:to>
    <xdr:grpSp>
      <xdr:nvGrpSpPr>
        <xdr:cNvPr id="20496" name="Группа 9">
          <a:extLst>
            <a:ext uri="{FF2B5EF4-FFF2-40B4-BE49-F238E27FC236}">
              <a16:creationId xmlns:a16="http://schemas.microsoft.com/office/drawing/2014/main" id="{02562E99-3A4A-8441-9B43-80FFBD69BB13}"/>
            </a:ext>
          </a:extLst>
        </xdr:cNvPr>
        <xdr:cNvGrpSpPr>
          <a:grpSpLocks/>
        </xdr:cNvGrpSpPr>
      </xdr:nvGrpSpPr>
      <xdr:grpSpPr bwMode="auto">
        <a:xfrm>
          <a:off x="5537200" y="3327400"/>
          <a:ext cx="1600200" cy="1562100"/>
          <a:chOff x="8071" y="5311"/>
          <a:chExt cx="2334" cy="2450"/>
        </a:xfrm>
      </xdr:grpSpPr>
      <xdr:grpSp>
        <xdr:nvGrpSpPr>
          <xdr:cNvPr id="20497" name="Группа 5">
            <a:extLst>
              <a:ext uri="{FF2B5EF4-FFF2-40B4-BE49-F238E27FC236}">
                <a16:creationId xmlns:a16="http://schemas.microsoft.com/office/drawing/2014/main" id="{8A0CD180-613A-7749-A0DC-F140E54872FD}"/>
              </a:ext>
            </a:extLst>
          </xdr:cNvPr>
          <xdr:cNvGrpSpPr>
            <a:grpSpLocks/>
          </xdr:cNvGrpSpPr>
        </xdr:nvGrpSpPr>
        <xdr:grpSpPr bwMode="auto">
          <a:xfrm>
            <a:off x="8071" y="5311"/>
            <a:ext cx="2334" cy="2450"/>
            <a:chOff x="8071" y="5311"/>
            <a:chExt cx="2334" cy="2450"/>
          </a:xfrm>
        </xdr:grpSpPr>
        <xdr:pic>
          <xdr:nvPicPr>
            <xdr:cNvPr id="20498" name="Рисунок 17">
              <a:extLst>
                <a:ext uri="{FF2B5EF4-FFF2-40B4-BE49-F238E27FC236}">
                  <a16:creationId xmlns:a16="http://schemas.microsoft.com/office/drawing/2014/main" id="{B4B78493-7595-B143-81B0-EA81D80F7B7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4776" t="6671" r="13791" b="20753"/>
            <a:stretch>
              <a:fillRect/>
            </a:stretch>
          </xdr:blipFill>
          <xdr:spPr bwMode="auto">
            <a:xfrm>
              <a:off x="8071" y="5311"/>
              <a:ext cx="2334" cy="244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4776" t="6671" r="13791" b="20753"/>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0499" name="Прямоугольник 72">
              <a:extLst>
                <a:ext uri="{FF2B5EF4-FFF2-40B4-BE49-F238E27FC236}">
                  <a16:creationId xmlns:a16="http://schemas.microsoft.com/office/drawing/2014/main" id="{3BCFAFE6-53C0-4247-BCC8-64F4B82F93C2}"/>
                </a:ext>
              </a:extLst>
            </xdr:cNvPr>
            <xdr:cNvSpPr>
              <a:spLocks noChangeArrowheads="1"/>
            </xdr:cNvSpPr>
          </xdr:nvSpPr>
          <xdr:spPr bwMode="auto">
            <a:xfrm>
              <a:off x="8562" y="5823"/>
              <a:ext cx="505" cy="192"/>
            </a:xfrm>
            <a:prstGeom prst="rect">
              <a:avLst/>
            </a:prstGeom>
            <a:solidFill>
              <a:srgbClr val="0000CC"/>
            </a:solidFill>
            <a:ln w="12600" cap="sq">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0500" name="Блок-схема: решение 70">
            <a:extLst>
              <a:ext uri="{FF2B5EF4-FFF2-40B4-BE49-F238E27FC236}">
                <a16:creationId xmlns:a16="http://schemas.microsoft.com/office/drawing/2014/main" id="{6D72310D-91C9-5A4A-9D44-4D74DBF4028E}"/>
              </a:ext>
            </a:extLst>
          </xdr:cNvPr>
          <xdr:cNvSpPr>
            <a:spLocks noChangeArrowheads="1"/>
          </xdr:cNvSpPr>
        </xdr:nvSpPr>
        <xdr:spPr bwMode="auto">
          <a:xfrm rot="21000000">
            <a:off x="8659" y="6566"/>
            <a:ext cx="1521" cy="131"/>
          </a:xfrm>
          <a:prstGeom prst="flowChartDecision">
            <a:avLst/>
          </a:prstGeom>
          <a:solidFill>
            <a:srgbClr val="0000CC"/>
          </a:solidFill>
          <a:ln w="25560" cap="sq">
            <a:solidFill>
              <a:srgbClr val="0000CC"/>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698500</xdr:colOff>
      <xdr:row>10</xdr:row>
      <xdr:rowOff>0</xdr:rowOff>
    </xdr:from>
    <xdr:to>
      <xdr:col>7</xdr:col>
      <xdr:colOff>698500</xdr:colOff>
      <xdr:row>10</xdr:row>
      <xdr:rowOff>0</xdr:rowOff>
    </xdr:to>
    <xdr:sp macro="" textlink="">
      <xdr:nvSpPr>
        <xdr:cNvPr id="21505" name="Line 3">
          <a:extLst>
            <a:ext uri="{FF2B5EF4-FFF2-40B4-BE49-F238E27FC236}">
              <a16:creationId xmlns:a16="http://schemas.microsoft.com/office/drawing/2014/main" id="{8A337680-BFAB-B34A-8D55-3F073B064E42}"/>
            </a:ext>
          </a:extLst>
        </xdr:cNvPr>
        <xdr:cNvSpPr>
          <a:spLocks noChangeShapeType="1"/>
        </xdr:cNvSpPr>
      </xdr:nvSpPr>
      <xdr:spPr bwMode="auto">
        <a:xfrm>
          <a:off x="5537200" y="18415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18</xdr:row>
      <xdr:rowOff>0</xdr:rowOff>
    </xdr:from>
    <xdr:to>
      <xdr:col>7</xdr:col>
      <xdr:colOff>698500</xdr:colOff>
      <xdr:row>18</xdr:row>
      <xdr:rowOff>0</xdr:rowOff>
    </xdr:to>
    <xdr:sp macro="" textlink="">
      <xdr:nvSpPr>
        <xdr:cNvPr id="21506" name="Line 7">
          <a:extLst>
            <a:ext uri="{FF2B5EF4-FFF2-40B4-BE49-F238E27FC236}">
              <a16:creationId xmlns:a16="http://schemas.microsoft.com/office/drawing/2014/main" id="{C354F5B5-FD2A-F949-99A4-465AAECDA1D4}"/>
            </a:ext>
          </a:extLst>
        </xdr:cNvPr>
        <xdr:cNvSpPr>
          <a:spLocks noChangeShapeType="1"/>
        </xdr:cNvSpPr>
      </xdr:nvSpPr>
      <xdr:spPr bwMode="auto">
        <a:xfrm>
          <a:off x="5537200" y="81280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18</xdr:row>
      <xdr:rowOff>0</xdr:rowOff>
    </xdr:from>
    <xdr:to>
      <xdr:col>7</xdr:col>
      <xdr:colOff>698500</xdr:colOff>
      <xdr:row>18</xdr:row>
      <xdr:rowOff>0</xdr:rowOff>
    </xdr:to>
    <xdr:sp macro="" textlink="">
      <xdr:nvSpPr>
        <xdr:cNvPr id="21507" name="Line 9">
          <a:extLst>
            <a:ext uri="{FF2B5EF4-FFF2-40B4-BE49-F238E27FC236}">
              <a16:creationId xmlns:a16="http://schemas.microsoft.com/office/drawing/2014/main" id="{1AD1EE30-3218-A142-9F9F-7E628D6B1C93}"/>
            </a:ext>
          </a:extLst>
        </xdr:cNvPr>
        <xdr:cNvSpPr>
          <a:spLocks noChangeShapeType="1"/>
        </xdr:cNvSpPr>
      </xdr:nvSpPr>
      <xdr:spPr bwMode="auto">
        <a:xfrm>
          <a:off x="5537200" y="81280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18</xdr:row>
      <xdr:rowOff>0</xdr:rowOff>
    </xdr:from>
    <xdr:to>
      <xdr:col>7</xdr:col>
      <xdr:colOff>698500</xdr:colOff>
      <xdr:row>18</xdr:row>
      <xdr:rowOff>0</xdr:rowOff>
    </xdr:to>
    <xdr:sp macro="" textlink="">
      <xdr:nvSpPr>
        <xdr:cNvPr id="21508" name="Line 11">
          <a:extLst>
            <a:ext uri="{FF2B5EF4-FFF2-40B4-BE49-F238E27FC236}">
              <a16:creationId xmlns:a16="http://schemas.microsoft.com/office/drawing/2014/main" id="{A25349FF-6D08-5240-A1FE-1B75FB594D10}"/>
            </a:ext>
          </a:extLst>
        </xdr:cNvPr>
        <xdr:cNvSpPr>
          <a:spLocks noChangeShapeType="1"/>
        </xdr:cNvSpPr>
      </xdr:nvSpPr>
      <xdr:spPr bwMode="auto">
        <a:xfrm>
          <a:off x="5537200" y="81280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18</xdr:row>
      <xdr:rowOff>0</xdr:rowOff>
    </xdr:from>
    <xdr:to>
      <xdr:col>7</xdr:col>
      <xdr:colOff>698500</xdr:colOff>
      <xdr:row>18</xdr:row>
      <xdr:rowOff>0</xdr:rowOff>
    </xdr:to>
    <xdr:sp macro="" textlink="">
      <xdr:nvSpPr>
        <xdr:cNvPr id="21509" name="Line 18">
          <a:extLst>
            <a:ext uri="{FF2B5EF4-FFF2-40B4-BE49-F238E27FC236}">
              <a16:creationId xmlns:a16="http://schemas.microsoft.com/office/drawing/2014/main" id="{0EF010E1-ECE7-FE47-92DF-5FFF995FDD5B}"/>
            </a:ext>
          </a:extLst>
        </xdr:cNvPr>
        <xdr:cNvSpPr>
          <a:spLocks noChangeShapeType="1"/>
        </xdr:cNvSpPr>
      </xdr:nvSpPr>
      <xdr:spPr bwMode="auto">
        <a:xfrm>
          <a:off x="5537200" y="81280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18</xdr:row>
      <xdr:rowOff>0</xdr:rowOff>
    </xdr:from>
    <xdr:to>
      <xdr:col>7</xdr:col>
      <xdr:colOff>698500</xdr:colOff>
      <xdr:row>18</xdr:row>
      <xdr:rowOff>0</xdr:rowOff>
    </xdr:to>
    <xdr:sp macro="" textlink="">
      <xdr:nvSpPr>
        <xdr:cNvPr id="21510" name="Line 22">
          <a:extLst>
            <a:ext uri="{FF2B5EF4-FFF2-40B4-BE49-F238E27FC236}">
              <a16:creationId xmlns:a16="http://schemas.microsoft.com/office/drawing/2014/main" id="{FCDB57AF-290B-274C-B863-CF63179D60F6}"/>
            </a:ext>
          </a:extLst>
        </xdr:cNvPr>
        <xdr:cNvSpPr>
          <a:spLocks noChangeShapeType="1"/>
        </xdr:cNvSpPr>
      </xdr:nvSpPr>
      <xdr:spPr bwMode="auto">
        <a:xfrm>
          <a:off x="5537200" y="81280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393700</xdr:colOff>
      <xdr:row>10</xdr:row>
      <xdr:rowOff>88900</xdr:rowOff>
    </xdr:from>
    <xdr:to>
      <xdr:col>7</xdr:col>
      <xdr:colOff>1536700</xdr:colOff>
      <xdr:row>10</xdr:row>
      <xdr:rowOff>1092200</xdr:rowOff>
    </xdr:to>
    <xdr:pic>
      <xdr:nvPicPr>
        <xdr:cNvPr id="21511" name="Рисунок 19">
          <a:extLst>
            <a:ext uri="{FF2B5EF4-FFF2-40B4-BE49-F238E27FC236}">
              <a16:creationId xmlns:a16="http://schemas.microsoft.com/office/drawing/2014/main" id="{5E3F7882-681F-CA42-BE5A-87BD520C41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2400" y="1930400"/>
          <a:ext cx="1143000" cy="1003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215900</xdr:colOff>
      <xdr:row>11</xdr:row>
      <xdr:rowOff>50800</xdr:rowOff>
    </xdr:from>
    <xdr:to>
      <xdr:col>7</xdr:col>
      <xdr:colOff>1435100</xdr:colOff>
      <xdr:row>11</xdr:row>
      <xdr:rowOff>1117600</xdr:rowOff>
    </xdr:to>
    <xdr:pic>
      <xdr:nvPicPr>
        <xdr:cNvPr id="21512" name="Рисунок 21">
          <a:extLst>
            <a:ext uri="{FF2B5EF4-FFF2-40B4-BE49-F238E27FC236}">
              <a16:creationId xmlns:a16="http://schemas.microsoft.com/office/drawing/2014/main" id="{EE2A2B51-4714-A84E-AA2D-F42A6AF440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4600" y="3048000"/>
          <a:ext cx="121920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13</xdr:row>
      <xdr:rowOff>177800</xdr:rowOff>
    </xdr:from>
    <xdr:to>
      <xdr:col>8</xdr:col>
      <xdr:colOff>190500</xdr:colOff>
      <xdr:row>13</xdr:row>
      <xdr:rowOff>190500</xdr:rowOff>
    </xdr:to>
    <xdr:pic>
      <xdr:nvPicPr>
        <xdr:cNvPr id="21513" name="Рисунок 3">
          <a:extLst>
            <a:ext uri="{FF2B5EF4-FFF2-40B4-BE49-F238E27FC236}">
              <a16:creationId xmlns:a16="http://schemas.microsoft.com/office/drawing/2014/main" id="{938E16B8-7237-2A49-BF2B-E3FA9AFB38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5130800"/>
          <a:ext cx="190500" cy="12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393700</xdr:colOff>
      <xdr:row>13</xdr:row>
      <xdr:rowOff>88900</xdr:rowOff>
    </xdr:from>
    <xdr:to>
      <xdr:col>7</xdr:col>
      <xdr:colOff>1663700</xdr:colOff>
      <xdr:row>14</xdr:row>
      <xdr:rowOff>647700</xdr:rowOff>
    </xdr:to>
    <xdr:pic>
      <xdr:nvPicPr>
        <xdr:cNvPr id="21514" name="Рисунок 3">
          <a:extLst>
            <a:ext uri="{FF2B5EF4-FFF2-40B4-BE49-F238E27FC236}">
              <a16:creationId xmlns:a16="http://schemas.microsoft.com/office/drawing/2014/main" id="{759E322D-77DB-1A40-8F11-9521A4F698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32400" y="5041900"/>
          <a:ext cx="12700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279400</xdr:colOff>
      <xdr:row>15</xdr:row>
      <xdr:rowOff>355600</xdr:rowOff>
    </xdr:from>
    <xdr:to>
      <xdr:col>7</xdr:col>
      <xdr:colOff>1651000</xdr:colOff>
      <xdr:row>16</xdr:row>
      <xdr:rowOff>558800</xdr:rowOff>
    </xdr:to>
    <xdr:pic>
      <xdr:nvPicPr>
        <xdr:cNvPr id="21515" name="Рисунок 20">
          <a:extLst>
            <a:ext uri="{FF2B5EF4-FFF2-40B4-BE49-F238E27FC236}">
              <a16:creationId xmlns:a16="http://schemas.microsoft.com/office/drawing/2014/main" id="{8F9840AB-13FB-D74A-9B96-290F4B54E8B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8100" y="6438900"/>
          <a:ext cx="1371600"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13</xdr:row>
      <xdr:rowOff>177800</xdr:rowOff>
    </xdr:from>
    <xdr:to>
      <xdr:col>8</xdr:col>
      <xdr:colOff>190500</xdr:colOff>
      <xdr:row>13</xdr:row>
      <xdr:rowOff>190500</xdr:rowOff>
    </xdr:to>
    <xdr:pic>
      <xdr:nvPicPr>
        <xdr:cNvPr id="21516" name="Рисунок 3">
          <a:extLst>
            <a:ext uri="{FF2B5EF4-FFF2-40B4-BE49-F238E27FC236}">
              <a16:creationId xmlns:a16="http://schemas.microsoft.com/office/drawing/2014/main" id="{AF829D38-8134-DF42-BD7C-5B97C88FEA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5130800"/>
          <a:ext cx="190500" cy="12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13</xdr:row>
      <xdr:rowOff>177800</xdr:rowOff>
    </xdr:from>
    <xdr:to>
      <xdr:col>8</xdr:col>
      <xdr:colOff>190500</xdr:colOff>
      <xdr:row>13</xdr:row>
      <xdr:rowOff>190500</xdr:rowOff>
    </xdr:to>
    <xdr:pic>
      <xdr:nvPicPr>
        <xdr:cNvPr id="21517" name="Рисунок 3">
          <a:extLst>
            <a:ext uri="{FF2B5EF4-FFF2-40B4-BE49-F238E27FC236}">
              <a16:creationId xmlns:a16="http://schemas.microsoft.com/office/drawing/2014/main" id="{FBAAF567-19F3-8140-B69B-3FCEE72152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5130800"/>
          <a:ext cx="190500" cy="12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13</xdr:row>
      <xdr:rowOff>177800</xdr:rowOff>
    </xdr:from>
    <xdr:to>
      <xdr:col>8</xdr:col>
      <xdr:colOff>190500</xdr:colOff>
      <xdr:row>13</xdr:row>
      <xdr:rowOff>190500</xdr:rowOff>
    </xdr:to>
    <xdr:pic>
      <xdr:nvPicPr>
        <xdr:cNvPr id="21518" name="Рисунок 3">
          <a:extLst>
            <a:ext uri="{FF2B5EF4-FFF2-40B4-BE49-F238E27FC236}">
              <a16:creationId xmlns:a16="http://schemas.microsoft.com/office/drawing/2014/main" id="{9BA6C7B7-D751-794D-8EC6-CD1C9A7841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5130800"/>
          <a:ext cx="190500" cy="12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13</xdr:row>
      <xdr:rowOff>177800</xdr:rowOff>
    </xdr:from>
    <xdr:to>
      <xdr:col>8</xdr:col>
      <xdr:colOff>190500</xdr:colOff>
      <xdr:row>13</xdr:row>
      <xdr:rowOff>190500</xdr:rowOff>
    </xdr:to>
    <xdr:pic>
      <xdr:nvPicPr>
        <xdr:cNvPr id="21519" name="Рисунок 3">
          <a:extLst>
            <a:ext uri="{FF2B5EF4-FFF2-40B4-BE49-F238E27FC236}">
              <a16:creationId xmlns:a16="http://schemas.microsoft.com/office/drawing/2014/main" id="{C207DCFB-4679-9D42-BFF3-5C3850308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5130800"/>
          <a:ext cx="190500" cy="12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698500</xdr:colOff>
      <xdr:row>10</xdr:row>
      <xdr:rowOff>0</xdr:rowOff>
    </xdr:from>
    <xdr:to>
      <xdr:col>7</xdr:col>
      <xdr:colOff>711200</xdr:colOff>
      <xdr:row>10</xdr:row>
      <xdr:rowOff>0</xdr:rowOff>
    </xdr:to>
    <xdr:sp macro="" textlink="">
      <xdr:nvSpPr>
        <xdr:cNvPr id="22529" name="Line 3">
          <a:extLst>
            <a:ext uri="{FF2B5EF4-FFF2-40B4-BE49-F238E27FC236}">
              <a16:creationId xmlns:a16="http://schemas.microsoft.com/office/drawing/2014/main" id="{E3768EC8-8BB9-EE49-9CC6-28C133D55AFE}"/>
            </a:ext>
          </a:extLst>
        </xdr:cNvPr>
        <xdr:cNvSpPr>
          <a:spLocks noChangeShapeType="1"/>
        </xdr:cNvSpPr>
      </xdr:nvSpPr>
      <xdr:spPr bwMode="auto">
        <a:xfrm>
          <a:off x="5613400" y="22606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12</xdr:row>
      <xdr:rowOff>0</xdr:rowOff>
    </xdr:from>
    <xdr:to>
      <xdr:col>7</xdr:col>
      <xdr:colOff>711200</xdr:colOff>
      <xdr:row>12</xdr:row>
      <xdr:rowOff>0</xdr:rowOff>
    </xdr:to>
    <xdr:sp macro="" textlink="">
      <xdr:nvSpPr>
        <xdr:cNvPr id="22530" name="Line 27">
          <a:extLst>
            <a:ext uri="{FF2B5EF4-FFF2-40B4-BE49-F238E27FC236}">
              <a16:creationId xmlns:a16="http://schemas.microsoft.com/office/drawing/2014/main" id="{D06ED25A-6A4B-6F4A-9F90-1A9415262D71}"/>
            </a:ext>
          </a:extLst>
        </xdr:cNvPr>
        <xdr:cNvSpPr>
          <a:spLocks noChangeShapeType="1"/>
        </xdr:cNvSpPr>
      </xdr:nvSpPr>
      <xdr:spPr bwMode="auto">
        <a:xfrm>
          <a:off x="5613400" y="29464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18</xdr:row>
      <xdr:rowOff>0</xdr:rowOff>
    </xdr:from>
    <xdr:to>
      <xdr:col>7</xdr:col>
      <xdr:colOff>711200</xdr:colOff>
      <xdr:row>18</xdr:row>
      <xdr:rowOff>0</xdr:rowOff>
    </xdr:to>
    <xdr:sp macro="" textlink="">
      <xdr:nvSpPr>
        <xdr:cNvPr id="22531" name="Line 30">
          <a:extLst>
            <a:ext uri="{FF2B5EF4-FFF2-40B4-BE49-F238E27FC236}">
              <a16:creationId xmlns:a16="http://schemas.microsoft.com/office/drawing/2014/main" id="{6FADC225-8D87-4748-BCC9-607D3C48F5DB}"/>
            </a:ext>
          </a:extLst>
        </xdr:cNvPr>
        <xdr:cNvSpPr>
          <a:spLocks noChangeShapeType="1"/>
        </xdr:cNvSpPr>
      </xdr:nvSpPr>
      <xdr:spPr bwMode="auto">
        <a:xfrm>
          <a:off x="5613400" y="61468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26</xdr:row>
      <xdr:rowOff>0</xdr:rowOff>
    </xdr:from>
    <xdr:to>
      <xdr:col>7</xdr:col>
      <xdr:colOff>711200</xdr:colOff>
      <xdr:row>26</xdr:row>
      <xdr:rowOff>0</xdr:rowOff>
    </xdr:to>
    <xdr:sp macro="" textlink="">
      <xdr:nvSpPr>
        <xdr:cNvPr id="22532" name="Line 33">
          <a:extLst>
            <a:ext uri="{FF2B5EF4-FFF2-40B4-BE49-F238E27FC236}">
              <a16:creationId xmlns:a16="http://schemas.microsoft.com/office/drawing/2014/main" id="{7C568379-C1EB-0641-BAD2-B3FEE574F3DC}"/>
            </a:ext>
          </a:extLst>
        </xdr:cNvPr>
        <xdr:cNvSpPr>
          <a:spLocks noChangeShapeType="1"/>
        </xdr:cNvSpPr>
      </xdr:nvSpPr>
      <xdr:spPr bwMode="auto">
        <a:xfrm>
          <a:off x="5613400" y="114173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23</xdr:row>
      <xdr:rowOff>0</xdr:rowOff>
    </xdr:from>
    <xdr:to>
      <xdr:col>7</xdr:col>
      <xdr:colOff>711200</xdr:colOff>
      <xdr:row>23</xdr:row>
      <xdr:rowOff>0</xdr:rowOff>
    </xdr:to>
    <xdr:sp macro="" textlink="">
      <xdr:nvSpPr>
        <xdr:cNvPr id="22533" name="Line 43">
          <a:extLst>
            <a:ext uri="{FF2B5EF4-FFF2-40B4-BE49-F238E27FC236}">
              <a16:creationId xmlns:a16="http://schemas.microsoft.com/office/drawing/2014/main" id="{F871A079-5BC6-C741-93B4-1D3443BE39BE}"/>
            </a:ext>
          </a:extLst>
        </xdr:cNvPr>
        <xdr:cNvSpPr>
          <a:spLocks noChangeShapeType="1"/>
        </xdr:cNvSpPr>
      </xdr:nvSpPr>
      <xdr:spPr bwMode="auto">
        <a:xfrm>
          <a:off x="5613400" y="92583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25</xdr:row>
      <xdr:rowOff>0</xdr:rowOff>
    </xdr:from>
    <xdr:to>
      <xdr:col>7</xdr:col>
      <xdr:colOff>711200</xdr:colOff>
      <xdr:row>25</xdr:row>
      <xdr:rowOff>0</xdr:rowOff>
    </xdr:to>
    <xdr:sp macro="" textlink="">
      <xdr:nvSpPr>
        <xdr:cNvPr id="22534" name="Line 65">
          <a:extLst>
            <a:ext uri="{FF2B5EF4-FFF2-40B4-BE49-F238E27FC236}">
              <a16:creationId xmlns:a16="http://schemas.microsoft.com/office/drawing/2014/main" id="{80B9E003-297B-2B48-9084-47DCD49A5A50}"/>
            </a:ext>
          </a:extLst>
        </xdr:cNvPr>
        <xdr:cNvSpPr>
          <a:spLocks noChangeShapeType="1"/>
        </xdr:cNvSpPr>
      </xdr:nvSpPr>
      <xdr:spPr bwMode="auto">
        <a:xfrm>
          <a:off x="5613400" y="107696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26</xdr:row>
      <xdr:rowOff>0</xdr:rowOff>
    </xdr:from>
    <xdr:to>
      <xdr:col>7</xdr:col>
      <xdr:colOff>711200</xdr:colOff>
      <xdr:row>26</xdr:row>
      <xdr:rowOff>0</xdr:rowOff>
    </xdr:to>
    <xdr:sp macro="" textlink="">
      <xdr:nvSpPr>
        <xdr:cNvPr id="22535" name="Line 69">
          <a:extLst>
            <a:ext uri="{FF2B5EF4-FFF2-40B4-BE49-F238E27FC236}">
              <a16:creationId xmlns:a16="http://schemas.microsoft.com/office/drawing/2014/main" id="{EF293B18-239B-DC44-A677-941726C0DC82}"/>
            </a:ext>
          </a:extLst>
        </xdr:cNvPr>
        <xdr:cNvSpPr>
          <a:spLocks noChangeShapeType="1"/>
        </xdr:cNvSpPr>
      </xdr:nvSpPr>
      <xdr:spPr bwMode="auto">
        <a:xfrm>
          <a:off x="5613400" y="114173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27</xdr:row>
      <xdr:rowOff>0</xdr:rowOff>
    </xdr:from>
    <xdr:to>
      <xdr:col>7</xdr:col>
      <xdr:colOff>711200</xdr:colOff>
      <xdr:row>27</xdr:row>
      <xdr:rowOff>0</xdr:rowOff>
    </xdr:to>
    <xdr:sp macro="" textlink="">
      <xdr:nvSpPr>
        <xdr:cNvPr id="22536" name="Line 77">
          <a:extLst>
            <a:ext uri="{FF2B5EF4-FFF2-40B4-BE49-F238E27FC236}">
              <a16:creationId xmlns:a16="http://schemas.microsoft.com/office/drawing/2014/main" id="{163EF8BD-C577-6F44-8624-68C5F02AC603}"/>
            </a:ext>
          </a:extLst>
        </xdr:cNvPr>
        <xdr:cNvSpPr>
          <a:spLocks noChangeShapeType="1"/>
        </xdr:cNvSpPr>
      </xdr:nvSpPr>
      <xdr:spPr bwMode="auto">
        <a:xfrm>
          <a:off x="5613400" y="12001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457200</xdr:colOff>
      <xdr:row>26</xdr:row>
      <xdr:rowOff>12700</xdr:rowOff>
    </xdr:from>
    <xdr:to>
      <xdr:col>7</xdr:col>
      <xdr:colOff>1270000</xdr:colOff>
      <xdr:row>26</xdr:row>
      <xdr:rowOff>482600</xdr:rowOff>
    </xdr:to>
    <xdr:pic>
      <xdr:nvPicPr>
        <xdr:cNvPr id="22537" name="Рисунок 18">
          <a:extLst>
            <a:ext uri="{FF2B5EF4-FFF2-40B4-BE49-F238E27FC236}">
              <a16:creationId xmlns:a16="http://schemas.microsoft.com/office/drawing/2014/main" id="{B830682F-C3C2-004A-9CE0-486C4EEEA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11430000"/>
          <a:ext cx="812800" cy="469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114300</xdr:colOff>
      <xdr:row>10</xdr:row>
      <xdr:rowOff>139700</xdr:rowOff>
    </xdr:from>
    <xdr:to>
      <xdr:col>7</xdr:col>
      <xdr:colOff>1422400</xdr:colOff>
      <xdr:row>12</xdr:row>
      <xdr:rowOff>215900</xdr:rowOff>
    </xdr:to>
    <xdr:pic>
      <xdr:nvPicPr>
        <xdr:cNvPr id="22538" name="Рисунок 19">
          <a:extLst>
            <a:ext uri="{FF2B5EF4-FFF2-40B4-BE49-F238E27FC236}">
              <a16:creationId xmlns:a16="http://schemas.microsoft.com/office/drawing/2014/main" id="{81AAF60F-3F11-884A-BB94-96F5B1889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29200" y="2400300"/>
          <a:ext cx="130810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419100</xdr:colOff>
      <xdr:row>13</xdr:row>
      <xdr:rowOff>165100</xdr:rowOff>
    </xdr:from>
    <xdr:to>
      <xdr:col>7</xdr:col>
      <xdr:colOff>1803400</xdr:colOff>
      <xdr:row>15</xdr:row>
      <xdr:rowOff>482600</xdr:rowOff>
    </xdr:to>
    <xdr:pic>
      <xdr:nvPicPr>
        <xdr:cNvPr id="22539" name="Рисунок 20">
          <a:extLst>
            <a:ext uri="{FF2B5EF4-FFF2-40B4-BE49-F238E27FC236}">
              <a16:creationId xmlns:a16="http://schemas.microsoft.com/office/drawing/2014/main" id="{EDDEEBB6-12EB-1142-ABA8-2BB4523509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0" y="3898900"/>
          <a:ext cx="1384300" cy="1003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508000</xdr:colOff>
      <xdr:row>16</xdr:row>
      <xdr:rowOff>25400</xdr:rowOff>
    </xdr:from>
    <xdr:to>
      <xdr:col>7</xdr:col>
      <xdr:colOff>1587500</xdr:colOff>
      <xdr:row>17</xdr:row>
      <xdr:rowOff>342900</xdr:rowOff>
    </xdr:to>
    <xdr:pic>
      <xdr:nvPicPr>
        <xdr:cNvPr id="22540" name="Рисунок 21">
          <a:extLst>
            <a:ext uri="{FF2B5EF4-FFF2-40B4-BE49-F238E27FC236}">
              <a16:creationId xmlns:a16="http://schemas.microsoft.com/office/drawing/2014/main" id="{8739577A-B78F-CC4D-A288-FE54A77A64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2900" y="5054600"/>
          <a:ext cx="1079500" cy="965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76200</xdr:colOff>
      <xdr:row>19</xdr:row>
      <xdr:rowOff>38100</xdr:rowOff>
    </xdr:from>
    <xdr:to>
      <xdr:col>7</xdr:col>
      <xdr:colOff>1079500</xdr:colOff>
      <xdr:row>20</xdr:row>
      <xdr:rowOff>254000</xdr:rowOff>
    </xdr:to>
    <xdr:pic>
      <xdr:nvPicPr>
        <xdr:cNvPr id="22541" name="Рисунок 22">
          <a:extLst>
            <a:ext uri="{FF2B5EF4-FFF2-40B4-BE49-F238E27FC236}">
              <a16:creationId xmlns:a16="http://schemas.microsoft.com/office/drawing/2014/main" id="{6C659E5F-2115-D246-A5B1-B6C10F5CDB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91100" y="6705600"/>
          <a:ext cx="1003300" cy="698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1117600</xdr:colOff>
      <xdr:row>11</xdr:row>
      <xdr:rowOff>254000</xdr:rowOff>
    </xdr:from>
    <xdr:to>
      <xdr:col>7</xdr:col>
      <xdr:colOff>1130300</xdr:colOff>
      <xdr:row>12</xdr:row>
      <xdr:rowOff>762000</xdr:rowOff>
    </xdr:to>
    <xdr:pic>
      <xdr:nvPicPr>
        <xdr:cNvPr id="22542" name="Рисунок 24">
          <a:extLst>
            <a:ext uri="{FF2B5EF4-FFF2-40B4-BE49-F238E27FC236}">
              <a16:creationId xmlns:a16="http://schemas.microsoft.com/office/drawing/2014/main" id="{764C5D7D-B5B9-164A-B16C-94673362F4C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32500" y="2857500"/>
          <a:ext cx="12700" cy="850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990600</xdr:colOff>
      <xdr:row>20</xdr:row>
      <xdr:rowOff>254000</xdr:rowOff>
    </xdr:from>
    <xdr:to>
      <xdr:col>7</xdr:col>
      <xdr:colOff>2057400</xdr:colOff>
      <xdr:row>21</xdr:row>
      <xdr:rowOff>292100</xdr:rowOff>
    </xdr:to>
    <xdr:pic>
      <xdr:nvPicPr>
        <xdr:cNvPr id="22543" name="Рисунок 25">
          <a:extLst>
            <a:ext uri="{FF2B5EF4-FFF2-40B4-BE49-F238E27FC236}">
              <a16:creationId xmlns:a16="http://schemas.microsoft.com/office/drawing/2014/main" id="{BF667DB0-7FBE-B247-9114-A15439DAC9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0" y="7404100"/>
          <a:ext cx="10668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660400</xdr:colOff>
      <xdr:row>24</xdr:row>
      <xdr:rowOff>88900</xdr:rowOff>
    </xdr:from>
    <xdr:to>
      <xdr:col>7</xdr:col>
      <xdr:colOff>1778000</xdr:colOff>
      <xdr:row>25</xdr:row>
      <xdr:rowOff>304800</xdr:rowOff>
    </xdr:to>
    <xdr:pic>
      <xdr:nvPicPr>
        <xdr:cNvPr id="22544" name="Рисунок 26">
          <a:extLst>
            <a:ext uri="{FF2B5EF4-FFF2-40B4-BE49-F238E27FC236}">
              <a16:creationId xmlns:a16="http://schemas.microsoft.com/office/drawing/2014/main" id="{A5CE5C7F-4E54-F046-AFA8-6E1D4BBA6C1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75300" y="10007600"/>
          <a:ext cx="1117600" cy="1066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635000</xdr:colOff>
      <xdr:row>22</xdr:row>
      <xdr:rowOff>76200</xdr:rowOff>
    </xdr:from>
    <xdr:to>
      <xdr:col>7</xdr:col>
      <xdr:colOff>1600200</xdr:colOff>
      <xdr:row>22</xdr:row>
      <xdr:rowOff>863600</xdr:rowOff>
    </xdr:to>
    <xdr:pic>
      <xdr:nvPicPr>
        <xdr:cNvPr id="22545" name="Рисунок 28">
          <a:extLst>
            <a:ext uri="{FF2B5EF4-FFF2-40B4-BE49-F238E27FC236}">
              <a16:creationId xmlns:a16="http://schemas.microsoft.com/office/drawing/2014/main" id="{D25B67E0-7FC3-204F-B028-85DDD509117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549900" y="8445500"/>
          <a:ext cx="965200" cy="787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698500</xdr:colOff>
      <xdr:row>10</xdr:row>
      <xdr:rowOff>0</xdr:rowOff>
    </xdr:from>
    <xdr:to>
      <xdr:col>7</xdr:col>
      <xdr:colOff>698500</xdr:colOff>
      <xdr:row>10</xdr:row>
      <xdr:rowOff>0</xdr:rowOff>
    </xdr:to>
    <xdr:sp macro="" textlink="">
      <xdr:nvSpPr>
        <xdr:cNvPr id="23553" name="Line 3">
          <a:extLst>
            <a:ext uri="{FF2B5EF4-FFF2-40B4-BE49-F238E27FC236}">
              <a16:creationId xmlns:a16="http://schemas.microsoft.com/office/drawing/2014/main" id="{36870C5D-3F7B-DA46-A4B7-785CF956B5D1}"/>
            </a:ext>
          </a:extLst>
        </xdr:cNvPr>
        <xdr:cNvSpPr>
          <a:spLocks noChangeShapeType="1"/>
        </xdr:cNvSpPr>
      </xdr:nvSpPr>
      <xdr:spPr bwMode="auto">
        <a:xfrm>
          <a:off x="5626100" y="21209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24</xdr:row>
      <xdr:rowOff>0</xdr:rowOff>
    </xdr:from>
    <xdr:to>
      <xdr:col>7</xdr:col>
      <xdr:colOff>698500</xdr:colOff>
      <xdr:row>24</xdr:row>
      <xdr:rowOff>0</xdr:rowOff>
    </xdr:to>
    <xdr:sp macro="" textlink="">
      <xdr:nvSpPr>
        <xdr:cNvPr id="23554" name="Line 7">
          <a:extLst>
            <a:ext uri="{FF2B5EF4-FFF2-40B4-BE49-F238E27FC236}">
              <a16:creationId xmlns:a16="http://schemas.microsoft.com/office/drawing/2014/main" id="{2EA8F9F8-A491-4B48-BB47-B6E925DD0F5A}"/>
            </a:ext>
          </a:extLst>
        </xdr:cNvPr>
        <xdr:cNvSpPr>
          <a:spLocks noChangeShapeType="1"/>
        </xdr:cNvSpPr>
      </xdr:nvSpPr>
      <xdr:spPr bwMode="auto">
        <a:xfrm>
          <a:off x="5626100" y="10680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24</xdr:row>
      <xdr:rowOff>0</xdr:rowOff>
    </xdr:from>
    <xdr:to>
      <xdr:col>7</xdr:col>
      <xdr:colOff>698500</xdr:colOff>
      <xdr:row>24</xdr:row>
      <xdr:rowOff>0</xdr:rowOff>
    </xdr:to>
    <xdr:sp macro="" textlink="">
      <xdr:nvSpPr>
        <xdr:cNvPr id="23555" name="Line 9">
          <a:extLst>
            <a:ext uri="{FF2B5EF4-FFF2-40B4-BE49-F238E27FC236}">
              <a16:creationId xmlns:a16="http://schemas.microsoft.com/office/drawing/2014/main" id="{834F0C52-3DCA-BB41-AEAC-9AC29FA121FA}"/>
            </a:ext>
          </a:extLst>
        </xdr:cNvPr>
        <xdr:cNvSpPr>
          <a:spLocks noChangeShapeType="1"/>
        </xdr:cNvSpPr>
      </xdr:nvSpPr>
      <xdr:spPr bwMode="auto">
        <a:xfrm>
          <a:off x="5626100" y="10680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24</xdr:row>
      <xdr:rowOff>0</xdr:rowOff>
    </xdr:from>
    <xdr:to>
      <xdr:col>7</xdr:col>
      <xdr:colOff>698500</xdr:colOff>
      <xdr:row>24</xdr:row>
      <xdr:rowOff>0</xdr:rowOff>
    </xdr:to>
    <xdr:sp macro="" textlink="">
      <xdr:nvSpPr>
        <xdr:cNvPr id="23556" name="Line 11">
          <a:extLst>
            <a:ext uri="{FF2B5EF4-FFF2-40B4-BE49-F238E27FC236}">
              <a16:creationId xmlns:a16="http://schemas.microsoft.com/office/drawing/2014/main" id="{6B689485-101B-0D41-A7CE-FC49F38D5434}"/>
            </a:ext>
          </a:extLst>
        </xdr:cNvPr>
        <xdr:cNvSpPr>
          <a:spLocks noChangeShapeType="1"/>
        </xdr:cNvSpPr>
      </xdr:nvSpPr>
      <xdr:spPr bwMode="auto">
        <a:xfrm>
          <a:off x="5626100" y="10680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24</xdr:row>
      <xdr:rowOff>0</xdr:rowOff>
    </xdr:from>
    <xdr:to>
      <xdr:col>7</xdr:col>
      <xdr:colOff>698500</xdr:colOff>
      <xdr:row>24</xdr:row>
      <xdr:rowOff>0</xdr:rowOff>
    </xdr:to>
    <xdr:sp macro="" textlink="">
      <xdr:nvSpPr>
        <xdr:cNvPr id="23557" name="Line 18">
          <a:extLst>
            <a:ext uri="{FF2B5EF4-FFF2-40B4-BE49-F238E27FC236}">
              <a16:creationId xmlns:a16="http://schemas.microsoft.com/office/drawing/2014/main" id="{A26888E7-B946-B347-96F6-22E27C1BDCE1}"/>
            </a:ext>
          </a:extLst>
        </xdr:cNvPr>
        <xdr:cNvSpPr>
          <a:spLocks noChangeShapeType="1"/>
        </xdr:cNvSpPr>
      </xdr:nvSpPr>
      <xdr:spPr bwMode="auto">
        <a:xfrm>
          <a:off x="5626100" y="10680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698500</xdr:colOff>
      <xdr:row>24</xdr:row>
      <xdr:rowOff>0</xdr:rowOff>
    </xdr:from>
    <xdr:to>
      <xdr:col>7</xdr:col>
      <xdr:colOff>698500</xdr:colOff>
      <xdr:row>24</xdr:row>
      <xdr:rowOff>0</xdr:rowOff>
    </xdr:to>
    <xdr:sp macro="" textlink="">
      <xdr:nvSpPr>
        <xdr:cNvPr id="23558" name="Line 22">
          <a:extLst>
            <a:ext uri="{FF2B5EF4-FFF2-40B4-BE49-F238E27FC236}">
              <a16:creationId xmlns:a16="http://schemas.microsoft.com/office/drawing/2014/main" id="{B2DDE14E-8BCB-4B41-923C-D7D8ADD7E180}"/>
            </a:ext>
          </a:extLst>
        </xdr:cNvPr>
        <xdr:cNvSpPr>
          <a:spLocks noChangeShapeType="1"/>
        </xdr:cNvSpPr>
      </xdr:nvSpPr>
      <xdr:spPr bwMode="auto">
        <a:xfrm>
          <a:off x="5626100" y="106807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1003300</xdr:colOff>
      <xdr:row>10</xdr:row>
      <xdr:rowOff>12700</xdr:rowOff>
    </xdr:from>
    <xdr:to>
      <xdr:col>7</xdr:col>
      <xdr:colOff>1003300</xdr:colOff>
      <xdr:row>11</xdr:row>
      <xdr:rowOff>292100</xdr:rowOff>
    </xdr:to>
    <xdr:pic>
      <xdr:nvPicPr>
        <xdr:cNvPr id="23559" name="Рисунок 15">
          <a:extLst>
            <a:ext uri="{FF2B5EF4-FFF2-40B4-BE49-F238E27FC236}">
              <a16:creationId xmlns:a16="http://schemas.microsoft.com/office/drawing/2014/main" id="{CD8AFF34-25E5-A149-89D5-9247D1C07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0900" y="2133600"/>
          <a:ext cx="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1016000</xdr:colOff>
      <xdr:row>22</xdr:row>
      <xdr:rowOff>0</xdr:rowOff>
    </xdr:from>
    <xdr:to>
      <xdr:col>7</xdr:col>
      <xdr:colOff>1016000</xdr:colOff>
      <xdr:row>24</xdr:row>
      <xdr:rowOff>139700</xdr:rowOff>
    </xdr:to>
    <xdr:pic>
      <xdr:nvPicPr>
        <xdr:cNvPr id="23560" name="Рисунок 18">
          <a:extLst>
            <a:ext uri="{FF2B5EF4-FFF2-40B4-BE49-F238E27FC236}">
              <a16:creationId xmlns:a16="http://schemas.microsoft.com/office/drawing/2014/main" id="{8DDF284C-0D9F-184D-AC89-D0B0232E7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43600" y="10147300"/>
          <a:ext cx="0" cy="673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1003300</xdr:colOff>
      <xdr:row>14</xdr:row>
      <xdr:rowOff>25400</xdr:rowOff>
    </xdr:from>
    <xdr:to>
      <xdr:col>7</xdr:col>
      <xdr:colOff>1003300</xdr:colOff>
      <xdr:row>14</xdr:row>
      <xdr:rowOff>965200</xdr:rowOff>
    </xdr:to>
    <xdr:pic>
      <xdr:nvPicPr>
        <xdr:cNvPr id="23561" name="Рисунок 20">
          <a:extLst>
            <a:ext uri="{FF2B5EF4-FFF2-40B4-BE49-F238E27FC236}">
              <a16:creationId xmlns:a16="http://schemas.microsoft.com/office/drawing/2014/main" id="{66595E66-1142-A845-9BAA-8A1E9D2BB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0900" y="5054600"/>
          <a:ext cx="0" cy="93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50800</xdr:colOff>
      <xdr:row>14</xdr:row>
      <xdr:rowOff>203200</xdr:rowOff>
    </xdr:from>
    <xdr:to>
      <xdr:col>7</xdr:col>
      <xdr:colOff>1384300</xdr:colOff>
      <xdr:row>17</xdr:row>
      <xdr:rowOff>711200</xdr:rowOff>
    </xdr:to>
    <xdr:pic>
      <xdr:nvPicPr>
        <xdr:cNvPr id="23562" name="Рисунок 14">
          <a:extLst>
            <a:ext uri="{FF2B5EF4-FFF2-40B4-BE49-F238E27FC236}">
              <a16:creationId xmlns:a16="http://schemas.microsoft.com/office/drawing/2014/main" id="{D8A98AFD-4AD3-8D42-A1F2-9BE9488CEA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78400" y="5232400"/>
          <a:ext cx="1333500" cy="177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1003300</xdr:colOff>
      <xdr:row>18</xdr:row>
      <xdr:rowOff>25400</xdr:rowOff>
    </xdr:from>
    <xdr:to>
      <xdr:col>7</xdr:col>
      <xdr:colOff>1003300</xdr:colOff>
      <xdr:row>18</xdr:row>
      <xdr:rowOff>965200</xdr:rowOff>
    </xdr:to>
    <xdr:pic>
      <xdr:nvPicPr>
        <xdr:cNvPr id="23563" name="Рисунок 22">
          <a:extLst>
            <a:ext uri="{FF2B5EF4-FFF2-40B4-BE49-F238E27FC236}">
              <a16:creationId xmlns:a16="http://schemas.microsoft.com/office/drawing/2014/main" id="{190EDD78-D4B9-574D-B161-2F40A61D8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0900" y="7734300"/>
          <a:ext cx="0" cy="939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228600</xdr:colOff>
      <xdr:row>18</xdr:row>
      <xdr:rowOff>127000</xdr:rowOff>
    </xdr:from>
    <xdr:to>
      <xdr:col>7</xdr:col>
      <xdr:colOff>1397000</xdr:colOff>
      <xdr:row>21</xdr:row>
      <xdr:rowOff>800100</xdr:rowOff>
    </xdr:to>
    <xdr:pic>
      <xdr:nvPicPr>
        <xdr:cNvPr id="23564" name="Рисунок 16">
          <a:extLst>
            <a:ext uri="{FF2B5EF4-FFF2-40B4-BE49-F238E27FC236}">
              <a16:creationId xmlns:a16="http://schemas.microsoft.com/office/drawing/2014/main" id="{64B4F578-CD30-B34A-9190-FF1ECADE1A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56200" y="7835900"/>
          <a:ext cx="1168400" cy="1727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101600</xdr:colOff>
      <xdr:row>10</xdr:row>
      <xdr:rowOff>63500</xdr:rowOff>
    </xdr:from>
    <xdr:to>
      <xdr:col>7</xdr:col>
      <xdr:colOff>1231900</xdr:colOff>
      <xdr:row>12</xdr:row>
      <xdr:rowOff>558800</xdr:rowOff>
    </xdr:to>
    <xdr:pic>
      <xdr:nvPicPr>
        <xdr:cNvPr id="23565" name="Рисунок 17">
          <a:extLst>
            <a:ext uri="{FF2B5EF4-FFF2-40B4-BE49-F238E27FC236}">
              <a16:creationId xmlns:a16="http://schemas.microsoft.com/office/drawing/2014/main" id="{969973AE-9AA1-424C-A630-9B331AB634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29200" y="2184400"/>
          <a:ext cx="1130300" cy="180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38100</xdr:colOff>
      <xdr:row>16</xdr:row>
      <xdr:rowOff>114300</xdr:rowOff>
    </xdr:from>
    <xdr:to>
      <xdr:col>6</xdr:col>
      <xdr:colOff>1231900</xdr:colOff>
      <xdr:row>16</xdr:row>
      <xdr:rowOff>723900</xdr:rowOff>
    </xdr:to>
    <xdr:pic>
      <xdr:nvPicPr>
        <xdr:cNvPr id="24577" name="Рисунок 4">
          <a:extLst>
            <a:ext uri="{FF2B5EF4-FFF2-40B4-BE49-F238E27FC236}">
              <a16:creationId xmlns:a16="http://schemas.microsoft.com/office/drawing/2014/main" id="{76D1AAF0-FCE5-4A4A-AFE3-1E6817A8C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0" y="5778500"/>
          <a:ext cx="11938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76200</xdr:colOff>
      <xdr:row>14</xdr:row>
      <xdr:rowOff>495300</xdr:rowOff>
    </xdr:from>
    <xdr:to>
      <xdr:col>6</xdr:col>
      <xdr:colOff>1219200</xdr:colOff>
      <xdr:row>15</xdr:row>
      <xdr:rowOff>508000</xdr:rowOff>
    </xdr:to>
    <xdr:pic>
      <xdr:nvPicPr>
        <xdr:cNvPr id="24578" name="Рисунок 3">
          <a:extLst>
            <a:ext uri="{FF2B5EF4-FFF2-40B4-BE49-F238E27FC236}">
              <a16:creationId xmlns:a16="http://schemas.microsoft.com/office/drawing/2014/main" id="{0E6EE2A8-11F1-4B45-9B9B-7A4D82BCB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7600" y="4597400"/>
          <a:ext cx="11430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50800</xdr:colOff>
      <xdr:row>17</xdr:row>
      <xdr:rowOff>787400</xdr:rowOff>
    </xdr:from>
    <xdr:to>
      <xdr:col>6</xdr:col>
      <xdr:colOff>1206500</xdr:colOff>
      <xdr:row>18</xdr:row>
      <xdr:rowOff>279400</xdr:rowOff>
    </xdr:to>
    <xdr:pic>
      <xdr:nvPicPr>
        <xdr:cNvPr id="24579" name="Рисунок 6">
          <a:extLst>
            <a:ext uri="{FF2B5EF4-FFF2-40B4-BE49-F238E27FC236}">
              <a16:creationId xmlns:a16="http://schemas.microsoft.com/office/drawing/2014/main" id="{3013F2B5-4D9F-724A-B79A-A96D647DE6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2200" y="7302500"/>
          <a:ext cx="1155700" cy="749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139700</xdr:colOff>
      <xdr:row>10</xdr:row>
      <xdr:rowOff>177800</xdr:rowOff>
    </xdr:from>
    <xdr:to>
      <xdr:col>6</xdr:col>
      <xdr:colOff>1206500</xdr:colOff>
      <xdr:row>11</xdr:row>
      <xdr:rowOff>381000</xdr:rowOff>
    </xdr:to>
    <xdr:pic>
      <xdr:nvPicPr>
        <xdr:cNvPr id="24580" name="Рисунок 9">
          <a:extLst>
            <a:ext uri="{FF2B5EF4-FFF2-40B4-BE49-F238E27FC236}">
              <a16:creationId xmlns:a16="http://schemas.microsoft.com/office/drawing/2014/main" id="{ED7BA69B-9D88-1248-8A84-86BFCCC35D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91100" y="2286000"/>
          <a:ext cx="10668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12700</xdr:colOff>
      <xdr:row>12</xdr:row>
      <xdr:rowOff>165100</xdr:rowOff>
    </xdr:from>
    <xdr:to>
      <xdr:col>6</xdr:col>
      <xdr:colOff>1168400</xdr:colOff>
      <xdr:row>13</xdr:row>
      <xdr:rowOff>469900</xdr:rowOff>
    </xdr:to>
    <xdr:pic>
      <xdr:nvPicPr>
        <xdr:cNvPr id="24581" name="Рисунок 10">
          <a:extLst>
            <a:ext uri="{FF2B5EF4-FFF2-40B4-BE49-F238E27FC236}">
              <a16:creationId xmlns:a16="http://schemas.microsoft.com/office/drawing/2014/main" id="{25A28195-C9B7-7349-829E-3CD936B7B5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64100" y="3238500"/>
          <a:ext cx="1155700" cy="711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101600</xdr:colOff>
      <xdr:row>10</xdr:row>
      <xdr:rowOff>215900</xdr:rowOff>
    </xdr:from>
    <xdr:to>
      <xdr:col>6</xdr:col>
      <xdr:colOff>1562100</xdr:colOff>
      <xdr:row>10</xdr:row>
      <xdr:rowOff>1498600</xdr:rowOff>
    </xdr:to>
    <xdr:pic>
      <xdr:nvPicPr>
        <xdr:cNvPr id="25601" name="Рисунок 8">
          <a:extLst>
            <a:ext uri="{FF2B5EF4-FFF2-40B4-BE49-F238E27FC236}">
              <a16:creationId xmlns:a16="http://schemas.microsoft.com/office/drawing/2014/main" id="{36F3DFB5-910C-7F43-AC89-5FA4D16909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5200" y="2273300"/>
          <a:ext cx="1460500" cy="1282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101600</xdr:colOff>
      <xdr:row>11</xdr:row>
      <xdr:rowOff>114300</xdr:rowOff>
    </xdr:from>
    <xdr:to>
      <xdr:col>6</xdr:col>
      <xdr:colOff>1511300</xdr:colOff>
      <xdr:row>11</xdr:row>
      <xdr:rowOff>1346200</xdr:rowOff>
    </xdr:to>
    <xdr:pic>
      <xdr:nvPicPr>
        <xdr:cNvPr id="25602" name="Рисунок 10">
          <a:extLst>
            <a:ext uri="{FF2B5EF4-FFF2-40B4-BE49-F238E27FC236}">
              <a16:creationId xmlns:a16="http://schemas.microsoft.com/office/drawing/2014/main" id="{E8EDEB57-0484-274C-9EEC-05C1C3C19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5200" y="3810000"/>
          <a:ext cx="1409700" cy="1231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63500</xdr:colOff>
      <xdr:row>12</xdr:row>
      <xdr:rowOff>177800</xdr:rowOff>
    </xdr:from>
    <xdr:to>
      <xdr:col>6</xdr:col>
      <xdr:colOff>1524000</xdr:colOff>
      <xdr:row>12</xdr:row>
      <xdr:rowOff>1485900</xdr:rowOff>
    </xdr:to>
    <xdr:pic>
      <xdr:nvPicPr>
        <xdr:cNvPr id="25603" name="Рисунок 11">
          <a:extLst>
            <a:ext uri="{FF2B5EF4-FFF2-40B4-BE49-F238E27FC236}">
              <a16:creationId xmlns:a16="http://schemas.microsoft.com/office/drawing/2014/main" id="{0C92AD1E-5ABB-6D45-A3ED-E193BAF905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37100" y="5283200"/>
          <a:ext cx="1460500" cy="1308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0</xdr:colOff>
      <xdr:row>14</xdr:row>
      <xdr:rowOff>38100</xdr:rowOff>
    </xdr:from>
    <xdr:to>
      <xdr:col>5</xdr:col>
      <xdr:colOff>0</xdr:colOff>
      <xdr:row>16</xdr:row>
      <xdr:rowOff>50800</xdr:rowOff>
    </xdr:to>
    <xdr:pic>
      <xdr:nvPicPr>
        <xdr:cNvPr id="25604" name="Picture 68">
          <a:extLst>
            <a:ext uri="{FF2B5EF4-FFF2-40B4-BE49-F238E27FC236}">
              <a16:creationId xmlns:a16="http://schemas.microsoft.com/office/drawing/2014/main" id="{B9A18A01-E761-EC46-AE96-89B26B79A5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67100" y="8496300"/>
          <a:ext cx="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266700</xdr:colOff>
      <xdr:row>13</xdr:row>
      <xdr:rowOff>101600</xdr:rowOff>
    </xdr:from>
    <xdr:to>
      <xdr:col>6</xdr:col>
      <xdr:colOff>1320800</xdr:colOff>
      <xdr:row>13</xdr:row>
      <xdr:rowOff>1397000</xdr:rowOff>
    </xdr:to>
    <xdr:pic>
      <xdr:nvPicPr>
        <xdr:cNvPr id="25605" name="Рисунок 14">
          <a:extLst>
            <a:ext uri="{FF2B5EF4-FFF2-40B4-BE49-F238E27FC236}">
              <a16:creationId xmlns:a16="http://schemas.microsoft.com/office/drawing/2014/main" id="{D71898FC-9CE3-DC48-A47A-A7DE7090DD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0300" y="6883400"/>
          <a:ext cx="1054100" cy="1295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266700</xdr:colOff>
      <xdr:row>10</xdr:row>
      <xdr:rowOff>63500</xdr:rowOff>
    </xdr:from>
    <xdr:to>
      <xdr:col>7</xdr:col>
      <xdr:colOff>1308100</xdr:colOff>
      <xdr:row>10</xdr:row>
      <xdr:rowOff>647700</xdr:rowOff>
    </xdr:to>
    <xdr:pic>
      <xdr:nvPicPr>
        <xdr:cNvPr id="3073" name="Рисунок 2">
          <a:extLst>
            <a:ext uri="{FF2B5EF4-FFF2-40B4-BE49-F238E27FC236}">
              <a16:creationId xmlns:a16="http://schemas.microsoft.com/office/drawing/2014/main" id="{F418AE4F-EE88-AF47-A0A0-2F32A4314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1917700"/>
          <a:ext cx="1041400" cy="584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228600</xdr:colOff>
      <xdr:row>11</xdr:row>
      <xdr:rowOff>25400</xdr:rowOff>
    </xdr:from>
    <xdr:to>
      <xdr:col>7</xdr:col>
      <xdr:colOff>1270000</xdr:colOff>
      <xdr:row>11</xdr:row>
      <xdr:rowOff>596900</xdr:rowOff>
    </xdr:to>
    <xdr:pic>
      <xdr:nvPicPr>
        <xdr:cNvPr id="3074" name="Рисунок 4">
          <a:extLst>
            <a:ext uri="{FF2B5EF4-FFF2-40B4-BE49-F238E27FC236}">
              <a16:creationId xmlns:a16="http://schemas.microsoft.com/office/drawing/2014/main" id="{37C13D87-F5C4-B34D-921A-5D334F7C5E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2743200"/>
          <a:ext cx="10414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177800</xdr:colOff>
      <xdr:row>13</xdr:row>
      <xdr:rowOff>38100</xdr:rowOff>
    </xdr:from>
    <xdr:to>
      <xdr:col>7</xdr:col>
      <xdr:colOff>1282700</xdr:colOff>
      <xdr:row>13</xdr:row>
      <xdr:rowOff>571500</xdr:rowOff>
    </xdr:to>
    <xdr:pic>
      <xdr:nvPicPr>
        <xdr:cNvPr id="3075" name="Рисунок 5">
          <a:extLst>
            <a:ext uri="{FF2B5EF4-FFF2-40B4-BE49-F238E27FC236}">
              <a16:creationId xmlns:a16="http://schemas.microsoft.com/office/drawing/2014/main" id="{6A023758-E026-8F49-85BC-E1C2561AB0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3800" y="4254500"/>
          <a:ext cx="1104900" cy="533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50800</xdr:colOff>
      <xdr:row>12</xdr:row>
      <xdr:rowOff>88900</xdr:rowOff>
    </xdr:from>
    <xdr:to>
      <xdr:col>7</xdr:col>
      <xdr:colOff>1384300</xdr:colOff>
      <xdr:row>12</xdr:row>
      <xdr:rowOff>685800</xdr:rowOff>
    </xdr:to>
    <xdr:pic>
      <xdr:nvPicPr>
        <xdr:cNvPr id="3076" name="Рисунок 6">
          <a:extLst>
            <a:ext uri="{FF2B5EF4-FFF2-40B4-BE49-F238E27FC236}">
              <a16:creationId xmlns:a16="http://schemas.microsoft.com/office/drawing/2014/main" id="{27202A55-8326-BF4F-8F1F-C40E5E59C0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6800" y="3416300"/>
          <a:ext cx="1333500" cy="596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xdr:colOff>
      <xdr:row>14</xdr:row>
      <xdr:rowOff>25400</xdr:rowOff>
    </xdr:from>
    <xdr:to>
      <xdr:col>7</xdr:col>
      <xdr:colOff>800100</xdr:colOff>
      <xdr:row>14</xdr:row>
      <xdr:rowOff>596900</xdr:rowOff>
    </xdr:to>
    <xdr:pic>
      <xdr:nvPicPr>
        <xdr:cNvPr id="3077" name="Рисунок 1">
          <a:extLst>
            <a:ext uri="{FF2B5EF4-FFF2-40B4-BE49-F238E27FC236}">
              <a16:creationId xmlns:a16="http://schemas.microsoft.com/office/drawing/2014/main" id="{074F943C-BC5A-AF41-BEB7-7E116857853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59500" y="4851400"/>
          <a:ext cx="7366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635000</xdr:colOff>
      <xdr:row>14</xdr:row>
      <xdr:rowOff>596900</xdr:rowOff>
    </xdr:from>
    <xdr:to>
      <xdr:col>7</xdr:col>
      <xdr:colOff>1447800</xdr:colOff>
      <xdr:row>14</xdr:row>
      <xdr:rowOff>1409700</xdr:rowOff>
    </xdr:to>
    <xdr:pic>
      <xdr:nvPicPr>
        <xdr:cNvPr id="3078" name="Рисунок 2">
          <a:extLst>
            <a:ext uri="{FF2B5EF4-FFF2-40B4-BE49-F238E27FC236}">
              <a16:creationId xmlns:a16="http://schemas.microsoft.com/office/drawing/2014/main" id="{8DFAB6C1-F42B-E34F-B5BF-3E90BC5F4B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31000" y="5422900"/>
          <a:ext cx="812800" cy="812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38100</xdr:colOff>
      <xdr:row>15</xdr:row>
      <xdr:rowOff>381000</xdr:rowOff>
    </xdr:from>
    <xdr:to>
      <xdr:col>7</xdr:col>
      <xdr:colOff>1422400</xdr:colOff>
      <xdr:row>15</xdr:row>
      <xdr:rowOff>1384300</xdr:rowOff>
    </xdr:to>
    <xdr:pic>
      <xdr:nvPicPr>
        <xdr:cNvPr id="3079" name="Рисунок 11">
          <a:extLst>
            <a:ext uri="{FF2B5EF4-FFF2-40B4-BE49-F238E27FC236}">
              <a16:creationId xmlns:a16="http://schemas.microsoft.com/office/drawing/2014/main" id="{C784A927-50A5-E847-BBCA-63299A86A0F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34100" y="6654800"/>
          <a:ext cx="1384300" cy="1003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342900</xdr:colOff>
      <xdr:row>16</xdr:row>
      <xdr:rowOff>101600</xdr:rowOff>
    </xdr:from>
    <xdr:to>
      <xdr:col>7</xdr:col>
      <xdr:colOff>1028700</xdr:colOff>
      <xdr:row>16</xdr:row>
      <xdr:rowOff>685800</xdr:rowOff>
    </xdr:to>
    <xdr:pic>
      <xdr:nvPicPr>
        <xdr:cNvPr id="3080" name="Рисунок 1">
          <a:extLst>
            <a:ext uri="{FF2B5EF4-FFF2-40B4-BE49-F238E27FC236}">
              <a16:creationId xmlns:a16="http://schemas.microsoft.com/office/drawing/2014/main" id="{C95AC9AE-E431-6E41-8D70-CAD5C551119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38900" y="7899400"/>
          <a:ext cx="685800" cy="584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152400</xdr:colOff>
      <xdr:row>36</xdr:row>
      <xdr:rowOff>12700</xdr:rowOff>
    </xdr:from>
    <xdr:to>
      <xdr:col>7</xdr:col>
      <xdr:colOff>1460500</xdr:colOff>
      <xdr:row>39</xdr:row>
      <xdr:rowOff>114300</xdr:rowOff>
    </xdr:to>
    <xdr:pic>
      <xdr:nvPicPr>
        <xdr:cNvPr id="4097" name="Рисунок 21">
          <a:extLst>
            <a:ext uri="{FF2B5EF4-FFF2-40B4-BE49-F238E27FC236}">
              <a16:creationId xmlns:a16="http://schemas.microsoft.com/office/drawing/2014/main" id="{93B5D52C-5645-1C40-BA46-77AB9C3D3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7848600"/>
          <a:ext cx="1308100" cy="787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203200</xdr:colOff>
      <xdr:row>10</xdr:row>
      <xdr:rowOff>88900</xdr:rowOff>
    </xdr:from>
    <xdr:to>
      <xdr:col>7</xdr:col>
      <xdr:colOff>1358900</xdr:colOff>
      <xdr:row>13</xdr:row>
      <xdr:rowOff>190500</xdr:rowOff>
    </xdr:to>
    <xdr:pic>
      <xdr:nvPicPr>
        <xdr:cNvPr id="4098" name="Рисунок 5">
          <a:extLst>
            <a:ext uri="{FF2B5EF4-FFF2-40B4-BE49-F238E27FC236}">
              <a16:creationId xmlns:a16="http://schemas.microsoft.com/office/drawing/2014/main" id="{777B1921-A910-C94E-B36F-8304C033D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7600" y="1727200"/>
          <a:ext cx="1155700" cy="787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152400</xdr:colOff>
      <xdr:row>14</xdr:row>
      <xdr:rowOff>50800</xdr:rowOff>
    </xdr:from>
    <xdr:to>
      <xdr:col>7</xdr:col>
      <xdr:colOff>1219200</xdr:colOff>
      <xdr:row>17</xdr:row>
      <xdr:rowOff>165100</xdr:rowOff>
    </xdr:to>
    <xdr:pic>
      <xdr:nvPicPr>
        <xdr:cNvPr id="4099" name="Рисунок 12">
          <a:extLst>
            <a:ext uri="{FF2B5EF4-FFF2-40B4-BE49-F238E27FC236}">
              <a16:creationId xmlns:a16="http://schemas.microsoft.com/office/drawing/2014/main" id="{AECDF529-398A-8E4E-AC24-EADC1A0DBB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46800" y="2794000"/>
          <a:ext cx="10668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203200</xdr:colOff>
      <xdr:row>23</xdr:row>
      <xdr:rowOff>38100</xdr:rowOff>
    </xdr:from>
    <xdr:to>
      <xdr:col>7</xdr:col>
      <xdr:colOff>1600200</xdr:colOff>
      <xdr:row>28</xdr:row>
      <xdr:rowOff>190500</xdr:rowOff>
    </xdr:to>
    <xdr:pic>
      <xdr:nvPicPr>
        <xdr:cNvPr id="4100" name="Рисунок 8">
          <a:extLst>
            <a:ext uri="{FF2B5EF4-FFF2-40B4-BE49-F238E27FC236}">
              <a16:creationId xmlns:a16="http://schemas.microsoft.com/office/drawing/2014/main" id="{01F682CE-85C5-DB4B-BFF4-2F60CB9D43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97600" y="4902200"/>
          <a:ext cx="1397000" cy="1295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76200</xdr:colOff>
      <xdr:row>10</xdr:row>
      <xdr:rowOff>38100</xdr:rowOff>
    </xdr:from>
    <xdr:to>
      <xdr:col>7</xdr:col>
      <xdr:colOff>673100</xdr:colOff>
      <xdr:row>11</xdr:row>
      <xdr:rowOff>152400</xdr:rowOff>
    </xdr:to>
    <xdr:pic>
      <xdr:nvPicPr>
        <xdr:cNvPr id="5121" name="Рисунок 2">
          <a:extLst>
            <a:ext uri="{FF2B5EF4-FFF2-40B4-BE49-F238E27FC236}">
              <a16:creationId xmlns:a16="http://schemas.microsoft.com/office/drawing/2014/main" id="{F1AC1255-EF55-1C4E-9652-A61E59545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8200" y="1943100"/>
          <a:ext cx="59690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393700</xdr:colOff>
      <xdr:row>11</xdr:row>
      <xdr:rowOff>190500</xdr:rowOff>
    </xdr:from>
    <xdr:to>
      <xdr:col>7</xdr:col>
      <xdr:colOff>1257300</xdr:colOff>
      <xdr:row>13</xdr:row>
      <xdr:rowOff>177800</xdr:rowOff>
    </xdr:to>
    <xdr:pic>
      <xdr:nvPicPr>
        <xdr:cNvPr id="5122" name="Рисунок 5">
          <a:extLst>
            <a:ext uri="{FF2B5EF4-FFF2-40B4-BE49-F238E27FC236}">
              <a16:creationId xmlns:a16="http://schemas.microsoft.com/office/drawing/2014/main" id="{ADA86707-443D-A34D-B40F-280454AAC5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5700" y="2362200"/>
          <a:ext cx="863600" cy="520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127000</xdr:colOff>
      <xdr:row>33</xdr:row>
      <xdr:rowOff>0</xdr:rowOff>
    </xdr:from>
    <xdr:to>
      <xdr:col>7</xdr:col>
      <xdr:colOff>1130300</xdr:colOff>
      <xdr:row>37</xdr:row>
      <xdr:rowOff>101600</xdr:rowOff>
    </xdr:to>
    <xdr:pic>
      <xdr:nvPicPr>
        <xdr:cNvPr id="5123" name="Рисунок 8">
          <a:extLst>
            <a:ext uri="{FF2B5EF4-FFF2-40B4-BE49-F238E27FC236}">
              <a16:creationId xmlns:a16="http://schemas.microsoft.com/office/drawing/2014/main" id="{8ECFB55F-5E56-BB44-A89B-318585297D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69000" y="7340600"/>
          <a:ext cx="1003300" cy="774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114300</xdr:colOff>
      <xdr:row>38</xdr:row>
      <xdr:rowOff>266700</xdr:rowOff>
    </xdr:from>
    <xdr:to>
      <xdr:col>7</xdr:col>
      <xdr:colOff>1397000</xdr:colOff>
      <xdr:row>41</xdr:row>
      <xdr:rowOff>254000</xdr:rowOff>
    </xdr:to>
    <xdr:pic>
      <xdr:nvPicPr>
        <xdr:cNvPr id="5124" name="Рисунок 12">
          <a:extLst>
            <a:ext uri="{FF2B5EF4-FFF2-40B4-BE49-F238E27FC236}">
              <a16:creationId xmlns:a16="http://schemas.microsoft.com/office/drawing/2014/main" id="{1B15C0EF-A80F-3745-8D42-911A206E20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56300" y="8432800"/>
          <a:ext cx="1282700" cy="1016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228600</xdr:colOff>
      <xdr:row>27</xdr:row>
      <xdr:rowOff>63500</xdr:rowOff>
    </xdr:from>
    <xdr:to>
      <xdr:col>7</xdr:col>
      <xdr:colOff>1308100</xdr:colOff>
      <xdr:row>32</xdr:row>
      <xdr:rowOff>127000</xdr:rowOff>
    </xdr:to>
    <xdr:pic>
      <xdr:nvPicPr>
        <xdr:cNvPr id="5125" name="Рисунок 11">
          <a:extLst>
            <a:ext uri="{FF2B5EF4-FFF2-40B4-BE49-F238E27FC236}">
              <a16:creationId xmlns:a16="http://schemas.microsoft.com/office/drawing/2014/main" id="{2C17FF09-74F0-1C49-91D9-7795B4C004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70600" y="6400800"/>
          <a:ext cx="1079500" cy="901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xdr:colOff>
      <xdr:row>14</xdr:row>
      <xdr:rowOff>88900</xdr:rowOff>
    </xdr:from>
    <xdr:to>
      <xdr:col>7</xdr:col>
      <xdr:colOff>1409700</xdr:colOff>
      <xdr:row>17</xdr:row>
      <xdr:rowOff>139700</xdr:rowOff>
    </xdr:to>
    <xdr:pic>
      <xdr:nvPicPr>
        <xdr:cNvPr id="5126" name="Рисунок 6">
          <a:extLst>
            <a:ext uri="{FF2B5EF4-FFF2-40B4-BE49-F238E27FC236}">
              <a16:creationId xmlns:a16="http://schemas.microsoft.com/office/drawing/2014/main" id="{A38A12BC-DFF0-B643-8F11-48637D849A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0" y="3060700"/>
          <a:ext cx="1346200" cy="774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152400</xdr:colOff>
      <xdr:row>18</xdr:row>
      <xdr:rowOff>101600</xdr:rowOff>
    </xdr:from>
    <xdr:to>
      <xdr:col>7</xdr:col>
      <xdr:colOff>1333500</xdr:colOff>
      <xdr:row>21</xdr:row>
      <xdr:rowOff>165100</xdr:rowOff>
    </xdr:to>
    <xdr:pic>
      <xdr:nvPicPr>
        <xdr:cNvPr id="5127" name="Рисунок 14">
          <a:extLst>
            <a:ext uri="{FF2B5EF4-FFF2-40B4-BE49-F238E27FC236}">
              <a16:creationId xmlns:a16="http://schemas.microsoft.com/office/drawing/2014/main" id="{A379E7FC-56B3-B843-814A-DFEDF765AF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94400" y="4038600"/>
          <a:ext cx="1181100" cy="863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101600</xdr:colOff>
      <xdr:row>14</xdr:row>
      <xdr:rowOff>139700</xdr:rowOff>
    </xdr:from>
    <xdr:to>
      <xdr:col>7</xdr:col>
      <xdr:colOff>1320800</xdr:colOff>
      <xdr:row>17</xdr:row>
      <xdr:rowOff>63500</xdr:rowOff>
    </xdr:to>
    <xdr:pic>
      <xdr:nvPicPr>
        <xdr:cNvPr id="5128" name="Рисунок 15">
          <a:extLst>
            <a:ext uri="{FF2B5EF4-FFF2-40B4-BE49-F238E27FC236}">
              <a16:creationId xmlns:a16="http://schemas.microsoft.com/office/drawing/2014/main" id="{8A3D4CAD-9129-2F45-93BD-3EF8260AF8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43600" y="3111500"/>
          <a:ext cx="1219200"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101600</xdr:colOff>
      <xdr:row>22</xdr:row>
      <xdr:rowOff>139700</xdr:rowOff>
    </xdr:from>
    <xdr:to>
      <xdr:col>7</xdr:col>
      <xdr:colOff>1219200</xdr:colOff>
      <xdr:row>25</xdr:row>
      <xdr:rowOff>114300</xdr:rowOff>
    </xdr:to>
    <xdr:pic>
      <xdr:nvPicPr>
        <xdr:cNvPr id="5129" name="Рисунок 17">
          <a:extLst>
            <a:ext uri="{FF2B5EF4-FFF2-40B4-BE49-F238E27FC236}">
              <a16:creationId xmlns:a16="http://schemas.microsoft.com/office/drawing/2014/main" id="{55D0D252-E2B4-1B40-B370-D6C60A1BC05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43600" y="5143500"/>
          <a:ext cx="1117600" cy="774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736600</xdr:colOff>
      <xdr:row>10</xdr:row>
      <xdr:rowOff>63500</xdr:rowOff>
    </xdr:from>
    <xdr:to>
      <xdr:col>6</xdr:col>
      <xdr:colOff>1130300</xdr:colOff>
      <xdr:row>10</xdr:row>
      <xdr:rowOff>622300</xdr:rowOff>
    </xdr:to>
    <xdr:pic>
      <xdr:nvPicPr>
        <xdr:cNvPr id="6145" name="Рисунок 1">
          <a:extLst>
            <a:ext uri="{FF2B5EF4-FFF2-40B4-BE49-F238E27FC236}">
              <a16:creationId xmlns:a16="http://schemas.microsoft.com/office/drawing/2014/main" id="{817D92E0-99C3-DC45-9035-C2B17F04C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0100" y="1993900"/>
          <a:ext cx="393700" cy="558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190500</xdr:colOff>
      <xdr:row>11</xdr:row>
      <xdr:rowOff>0</xdr:rowOff>
    </xdr:from>
    <xdr:to>
      <xdr:col>6</xdr:col>
      <xdr:colOff>1028700</xdr:colOff>
      <xdr:row>11</xdr:row>
      <xdr:rowOff>635000</xdr:rowOff>
    </xdr:to>
    <xdr:pic>
      <xdr:nvPicPr>
        <xdr:cNvPr id="6146" name="Рисунок 2">
          <a:extLst>
            <a:ext uri="{FF2B5EF4-FFF2-40B4-BE49-F238E27FC236}">
              <a16:creationId xmlns:a16="http://schemas.microsoft.com/office/drawing/2014/main" id="{EFABDCF6-0011-F442-A19D-8D8938546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0" y="2654300"/>
          <a:ext cx="838200" cy="635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622300</xdr:colOff>
      <xdr:row>13</xdr:row>
      <xdr:rowOff>88900</xdr:rowOff>
    </xdr:from>
    <xdr:to>
      <xdr:col>6</xdr:col>
      <xdr:colOff>1181100</xdr:colOff>
      <xdr:row>13</xdr:row>
      <xdr:rowOff>787400</xdr:rowOff>
    </xdr:to>
    <xdr:pic>
      <xdr:nvPicPr>
        <xdr:cNvPr id="6147" name="Рисунок 12">
          <a:extLst>
            <a:ext uri="{FF2B5EF4-FFF2-40B4-BE49-F238E27FC236}">
              <a16:creationId xmlns:a16="http://schemas.microsoft.com/office/drawing/2014/main" id="{10010DD4-08E9-3C43-AE7F-3B0109D11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65800" y="4406900"/>
          <a:ext cx="558800" cy="698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76200</xdr:colOff>
      <xdr:row>19</xdr:row>
      <xdr:rowOff>63500</xdr:rowOff>
    </xdr:from>
    <xdr:to>
      <xdr:col>6</xdr:col>
      <xdr:colOff>1130300</xdr:colOff>
      <xdr:row>19</xdr:row>
      <xdr:rowOff>889000</xdr:rowOff>
    </xdr:to>
    <xdr:pic>
      <xdr:nvPicPr>
        <xdr:cNvPr id="6148" name="Рисунок 13">
          <a:extLst>
            <a:ext uri="{FF2B5EF4-FFF2-40B4-BE49-F238E27FC236}">
              <a16:creationId xmlns:a16="http://schemas.microsoft.com/office/drawing/2014/main" id="{8E0EC9F8-4314-D044-82D2-2A4AD6F831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19700" y="9740900"/>
          <a:ext cx="1054100" cy="825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114300</xdr:colOff>
      <xdr:row>18</xdr:row>
      <xdr:rowOff>63500</xdr:rowOff>
    </xdr:from>
    <xdr:to>
      <xdr:col>6</xdr:col>
      <xdr:colOff>1104900</xdr:colOff>
      <xdr:row>18</xdr:row>
      <xdr:rowOff>952500</xdr:rowOff>
    </xdr:to>
    <xdr:pic>
      <xdr:nvPicPr>
        <xdr:cNvPr id="6149" name="Рисунок 14">
          <a:extLst>
            <a:ext uri="{FF2B5EF4-FFF2-40B4-BE49-F238E27FC236}">
              <a16:creationId xmlns:a16="http://schemas.microsoft.com/office/drawing/2014/main" id="{EA32123F-381B-3B4B-B59E-B3D120B70F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57800" y="8750300"/>
          <a:ext cx="990600" cy="889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114300</xdr:colOff>
      <xdr:row>17</xdr:row>
      <xdr:rowOff>101600</xdr:rowOff>
    </xdr:from>
    <xdr:to>
      <xdr:col>6</xdr:col>
      <xdr:colOff>1130300</xdr:colOff>
      <xdr:row>17</xdr:row>
      <xdr:rowOff>876300</xdr:rowOff>
    </xdr:to>
    <xdr:pic>
      <xdr:nvPicPr>
        <xdr:cNvPr id="6150" name="Рисунок 15">
          <a:extLst>
            <a:ext uri="{FF2B5EF4-FFF2-40B4-BE49-F238E27FC236}">
              <a16:creationId xmlns:a16="http://schemas.microsoft.com/office/drawing/2014/main" id="{19DFF3C0-C9D2-0243-8A3E-1E14FE94B8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57800" y="7721600"/>
          <a:ext cx="1016000" cy="774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177800</xdr:colOff>
      <xdr:row>16</xdr:row>
      <xdr:rowOff>127000</xdr:rowOff>
    </xdr:from>
    <xdr:to>
      <xdr:col>6</xdr:col>
      <xdr:colOff>1143000</xdr:colOff>
      <xdr:row>16</xdr:row>
      <xdr:rowOff>863600</xdr:rowOff>
    </xdr:to>
    <xdr:pic>
      <xdr:nvPicPr>
        <xdr:cNvPr id="6151" name="Рисунок 16">
          <a:extLst>
            <a:ext uri="{FF2B5EF4-FFF2-40B4-BE49-F238E27FC236}">
              <a16:creationId xmlns:a16="http://schemas.microsoft.com/office/drawing/2014/main" id="{6AFC19F0-E5F9-1A4F-AF62-0367527C40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21300" y="6756400"/>
          <a:ext cx="965200" cy="736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266700</xdr:colOff>
      <xdr:row>15</xdr:row>
      <xdr:rowOff>50800</xdr:rowOff>
    </xdr:from>
    <xdr:to>
      <xdr:col>6</xdr:col>
      <xdr:colOff>1092200</xdr:colOff>
      <xdr:row>15</xdr:row>
      <xdr:rowOff>660400</xdr:rowOff>
    </xdr:to>
    <xdr:pic>
      <xdr:nvPicPr>
        <xdr:cNvPr id="6152" name="Рисунок 18">
          <a:extLst>
            <a:ext uri="{FF2B5EF4-FFF2-40B4-BE49-F238E27FC236}">
              <a16:creationId xmlns:a16="http://schemas.microsoft.com/office/drawing/2014/main" id="{F21B9BFE-CDB0-F945-ADBA-288D297D163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0200" y="5943600"/>
          <a:ext cx="8255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279400</xdr:colOff>
      <xdr:row>14</xdr:row>
      <xdr:rowOff>63500</xdr:rowOff>
    </xdr:from>
    <xdr:to>
      <xdr:col>6</xdr:col>
      <xdr:colOff>1016000</xdr:colOff>
      <xdr:row>14</xdr:row>
      <xdr:rowOff>723900</xdr:rowOff>
    </xdr:to>
    <xdr:pic>
      <xdr:nvPicPr>
        <xdr:cNvPr id="6153" name="Рисунок 20">
          <a:extLst>
            <a:ext uri="{FF2B5EF4-FFF2-40B4-BE49-F238E27FC236}">
              <a16:creationId xmlns:a16="http://schemas.microsoft.com/office/drawing/2014/main" id="{ACCC721E-BDC7-1247-AA8A-03AB4BC1508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22900" y="5219700"/>
          <a:ext cx="736600" cy="660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241300</xdr:colOff>
      <xdr:row>12</xdr:row>
      <xdr:rowOff>63500</xdr:rowOff>
    </xdr:from>
    <xdr:to>
      <xdr:col>6</xdr:col>
      <xdr:colOff>825500</xdr:colOff>
      <xdr:row>13</xdr:row>
      <xdr:rowOff>12700</xdr:rowOff>
    </xdr:to>
    <xdr:pic>
      <xdr:nvPicPr>
        <xdr:cNvPr id="6154" name="Рисунок 2">
          <a:extLst>
            <a:ext uri="{FF2B5EF4-FFF2-40B4-BE49-F238E27FC236}">
              <a16:creationId xmlns:a16="http://schemas.microsoft.com/office/drawing/2014/main" id="{EA0280C9-706F-C346-AFF2-B0AC88935B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84800" y="3441700"/>
          <a:ext cx="584200" cy="889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279400</xdr:colOff>
      <xdr:row>16</xdr:row>
      <xdr:rowOff>50800</xdr:rowOff>
    </xdr:from>
    <xdr:to>
      <xdr:col>6</xdr:col>
      <xdr:colOff>812800</xdr:colOff>
      <xdr:row>16</xdr:row>
      <xdr:rowOff>876300</xdr:rowOff>
    </xdr:to>
    <xdr:pic>
      <xdr:nvPicPr>
        <xdr:cNvPr id="7169" name="Рисунок 6">
          <a:extLst>
            <a:ext uri="{FF2B5EF4-FFF2-40B4-BE49-F238E27FC236}">
              <a16:creationId xmlns:a16="http://schemas.microsoft.com/office/drawing/2014/main" id="{7955998B-F4CA-AA44-9C11-C3FD4F79B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00" y="6502400"/>
          <a:ext cx="533400" cy="825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215900</xdr:colOff>
      <xdr:row>12</xdr:row>
      <xdr:rowOff>596900</xdr:rowOff>
    </xdr:from>
    <xdr:to>
      <xdr:col>6</xdr:col>
      <xdr:colOff>1219200</xdr:colOff>
      <xdr:row>13</xdr:row>
      <xdr:rowOff>279400</xdr:rowOff>
    </xdr:to>
    <xdr:pic>
      <xdr:nvPicPr>
        <xdr:cNvPr id="7170" name="Рисунок 3">
          <a:extLst>
            <a:ext uri="{FF2B5EF4-FFF2-40B4-BE49-F238E27FC236}">
              <a16:creationId xmlns:a16="http://schemas.microsoft.com/office/drawing/2014/main" id="{2DA74ED4-099B-314D-BF49-838C30EDF2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4178300"/>
          <a:ext cx="1003300" cy="736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38100</xdr:colOff>
      <xdr:row>14</xdr:row>
      <xdr:rowOff>25400</xdr:rowOff>
    </xdr:from>
    <xdr:to>
      <xdr:col>6</xdr:col>
      <xdr:colOff>889000</xdr:colOff>
      <xdr:row>14</xdr:row>
      <xdr:rowOff>990600</xdr:rowOff>
    </xdr:to>
    <xdr:pic>
      <xdr:nvPicPr>
        <xdr:cNvPr id="7171" name="Рисунок 4">
          <a:extLst>
            <a:ext uri="{FF2B5EF4-FFF2-40B4-BE49-F238E27FC236}">
              <a16:creationId xmlns:a16="http://schemas.microsoft.com/office/drawing/2014/main" id="{83362C6F-6677-074D-9766-9ABE5EE9FC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7700" y="5016500"/>
          <a:ext cx="850900" cy="965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774700</xdr:colOff>
      <xdr:row>14</xdr:row>
      <xdr:rowOff>635000</xdr:rowOff>
    </xdr:from>
    <xdr:to>
      <xdr:col>6</xdr:col>
      <xdr:colOff>1206500</xdr:colOff>
      <xdr:row>15</xdr:row>
      <xdr:rowOff>355600</xdr:rowOff>
    </xdr:to>
    <xdr:pic>
      <xdr:nvPicPr>
        <xdr:cNvPr id="7172" name="Рисунок 21">
          <a:extLst>
            <a:ext uri="{FF2B5EF4-FFF2-40B4-BE49-F238E27FC236}">
              <a16:creationId xmlns:a16="http://schemas.microsoft.com/office/drawing/2014/main" id="{616EA59C-9DFA-FE49-B3D4-3CF3727741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64300" y="5626100"/>
          <a:ext cx="4318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190500</xdr:colOff>
      <xdr:row>12</xdr:row>
      <xdr:rowOff>63500</xdr:rowOff>
    </xdr:from>
    <xdr:to>
      <xdr:col>6</xdr:col>
      <xdr:colOff>635000</xdr:colOff>
      <xdr:row>12</xdr:row>
      <xdr:rowOff>685800</xdr:rowOff>
    </xdr:to>
    <xdr:pic>
      <xdr:nvPicPr>
        <xdr:cNvPr id="7173" name="Рисунок 22">
          <a:extLst>
            <a:ext uri="{FF2B5EF4-FFF2-40B4-BE49-F238E27FC236}">
              <a16:creationId xmlns:a16="http://schemas.microsoft.com/office/drawing/2014/main" id="{962CC7A6-1BB3-E542-9480-737BE4A1CBB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80100" y="3644900"/>
          <a:ext cx="444500" cy="622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139700</xdr:colOff>
      <xdr:row>11</xdr:row>
      <xdr:rowOff>63500</xdr:rowOff>
    </xdr:from>
    <xdr:to>
      <xdr:col>6</xdr:col>
      <xdr:colOff>914400</xdr:colOff>
      <xdr:row>11</xdr:row>
      <xdr:rowOff>762000</xdr:rowOff>
    </xdr:to>
    <xdr:pic>
      <xdr:nvPicPr>
        <xdr:cNvPr id="7174" name="Рисунок 11">
          <a:extLst>
            <a:ext uri="{FF2B5EF4-FFF2-40B4-BE49-F238E27FC236}">
              <a16:creationId xmlns:a16="http://schemas.microsoft.com/office/drawing/2014/main" id="{0B935505-122C-344B-9BDE-D996645E1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29300" y="2692400"/>
          <a:ext cx="774700" cy="698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431800</xdr:colOff>
      <xdr:row>10</xdr:row>
      <xdr:rowOff>25400</xdr:rowOff>
    </xdr:from>
    <xdr:to>
      <xdr:col>6</xdr:col>
      <xdr:colOff>1181100</xdr:colOff>
      <xdr:row>10</xdr:row>
      <xdr:rowOff>825500</xdr:rowOff>
    </xdr:to>
    <xdr:pic>
      <xdr:nvPicPr>
        <xdr:cNvPr id="7175" name="Рисунок 22">
          <a:extLst>
            <a:ext uri="{FF2B5EF4-FFF2-40B4-BE49-F238E27FC236}">
              <a16:creationId xmlns:a16="http://schemas.microsoft.com/office/drawing/2014/main" id="{D79F05F9-2036-F442-B770-768089B721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21400" y="1790700"/>
          <a:ext cx="7493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254000</xdr:colOff>
      <xdr:row>18</xdr:row>
      <xdr:rowOff>139700</xdr:rowOff>
    </xdr:from>
    <xdr:to>
      <xdr:col>7</xdr:col>
      <xdr:colOff>12700</xdr:colOff>
      <xdr:row>19</xdr:row>
      <xdr:rowOff>101600</xdr:rowOff>
    </xdr:to>
    <xdr:pic>
      <xdr:nvPicPr>
        <xdr:cNvPr id="7176" name="Рисунок 1">
          <a:extLst>
            <a:ext uri="{FF2B5EF4-FFF2-40B4-BE49-F238E27FC236}">
              <a16:creationId xmlns:a16="http://schemas.microsoft.com/office/drawing/2014/main" id="{B827847F-B350-4F41-BC4E-4EFCF74CC0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43600" y="9080500"/>
          <a:ext cx="1117600" cy="1638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368300</xdr:colOff>
      <xdr:row>19</xdr:row>
      <xdr:rowOff>88900</xdr:rowOff>
    </xdr:from>
    <xdr:to>
      <xdr:col>6</xdr:col>
      <xdr:colOff>1130300</xdr:colOff>
      <xdr:row>19</xdr:row>
      <xdr:rowOff>774700</xdr:rowOff>
    </xdr:to>
    <xdr:pic>
      <xdr:nvPicPr>
        <xdr:cNvPr id="7177" name="Рисунок 10">
          <a:extLst>
            <a:ext uri="{FF2B5EF4-FFF2-40B4-BE49-F238E27FC236}">
              <a16:creationId xmlns:a16="http://schemas.microsoft.com/office/drawing/2014/main" id="{DC07148E-9EE2-7243-BA56-05643D6DFAF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57900" y="10706100"/>
          <a:ext cx="7620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152400</xdr:colOff>
      <xdr:row>17</xdr:row>
      <xdr:rowOff>101600</xdr:rowOff>
    </xdr:from>
    <xdr:to>
      <xdr:col>6</xdr:col>
      <xdr:colOff>1003300</xdr:colOff>
      <xdr:row>17</xdr:row>
      <xdr:rowOff>1270000</xdr:rowOff>
    </xdr:to>
    <xdr:pic>
      <xdr:nvPicPr>
        <xdr:cNvPr id="7178" name="Рисунок 1">
          <a:extLst>
            <a:ext uri="{FF2B5EF4-FFF2-40B4-BE49-F238E27FC236}">
              <a16:creationId xmlns:a16="http://schemas.microsoft.com/office/drawing/2014/main" id="{41775319-FB6E-4C46-A22E-E5B41F39C0E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42000" y="7658100"/>
          <a:ext cx="850900" cy="1168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635000</xdr:colOff>
      <xdr:row>27</xdr:row>
      <xdr:rowOff>0</xdr:rowOff>
    </xdr:from>
    <xdr:to>
      <xdr:col>6</xdr:col>
      <xdr:colOff>647700</xdr:colOff>
      <xdr:row>27</xdr:row>
      <xdr:rowOff>0</xdr:rowOff>
    </xdr:to>
    <xdr:sp macro="" textlink="">
      <xdr:nvSpPr>
        <xdr:cNvPr id="8193" name="Line 2">
          <a:extLst>
            <a:ext uri="{FF2B5EF4-FFF2-40B4-BE49-F238E27FC236}">
              <a16:creationId xmlns:a16="http://schemas.microsoft.com/office/drawing/2014/main" id="{9E1DD824-EFCB-C34C-83FF-926D4E976E4B}"/>
            </a:ext>
          </a:extLst>
        </xdr:cNvPr>
        <xdr:cNvSpPr>
          <a:spLocks noChangeShapeType="1"/>
        </xdr:cNvSpPr>
      </xdr:nvSpPr>
      <xdr:spPr bwMode="auto">
        <a:xfrm>
          <a:off x="4229100" y="15557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711200</xdr:colOff>
      <xdr:row>27</xdr:row>
      <xdr:rowOff>0</xdr:rowOff>
    </xdr:from>
    <xdr:to>
      <xdr:col>7</xdr:col>
      <xdr:colOff>711200</xdr:colOff>
      <xdr:row>27</xdr:row>
      <xdr:rowOff>0</xdr:rowOff>
    </xdr:to>
    <xdr:sp macro="" textlink="">
      <xdr:nvSpPr>
        <xdr:cNvPr id="8194" name="Line 3">
          <a:extLst>
            <a:ext uri="{FF2B5EF4-FFF2-40B4-BE49-F238E27FC236}">
              <a16:creationId xmlns:a16="http://schemas.microsoft.com/office/drawing/2014/main" id="{21206120-15B6-2F4D-A3C9-010E00049F96}"/>
            </a:ext>
          </a:extLst>
        </xdr:cNvPr>
        <xdr:cNvSpPr>
          <a:spLocks noChangeShapeType="1"/>
        </xdr:cNvSpPr>
      </xdr:nvSpPr>
      <xdr:spPr bwMode="auto">
        <a:xfrm>
          <a:off x="7188200" y="155575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635000</xdr:colOff>
      <xdr:row>27</xdr:row>
      <xdr:rowOff>0</xdr:rowOff>
    </xdr:from>
    <xdr:to>
      <xdr:col>6</xdr:col>
      <xdr:colOff>647700</xdr:colOff>
      <xdr:row>27</xdr:row>
      <xdr:rowOff>0</xdr:rowOff>
    </xdr:to>
    <xdr:sp macro="" textlink="">
      <xdr:nvSpPr>
        <xdr:cNvPr id="8195" name="Line 4">
          <a:extLst>
            <a:ext uri="{FF2B5EF4-FFF2-40B4-BE49-F238E27FC236}">
              <a16:creationId xmlns:a16="http://schemas.microsoft.com/office/drawing/2014/main" id="{0CCF17AE-D06F-7D44-9A46-FDEE54AEF69B}"/>
            </a:ext>
          </a:extLst>
        </xdr:cNvPr>
        <xdr:cNvSpPr>
          <a:spLocks noChangeShapeType="1"/>
        </xdr:cNvSpPr>
      </xdr:nvSpPr>
      <xdr:spPr bwMode="auto">
        <a:xfrm>
          <a:off x="4229100" y="15557500"/>
          <a:ext cx="1270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711200</xdr:colOff>
      <xdr:row>27</xdr:row>
      <xdr:rowOff>0</xdr:rowOff>
    </xdr:from>
    <xdr:to>
      <xdr:col>7</xdr:col>
      <xdr:colOff>711200</xdr:colOff>
      <xdr:row>27</xdr:row>
      <xdr:rowOff>0</xdr:rowOff>
    </xdr:to>
    <xdr:sp macro="" textlink="">
      <xdr:nvSpPr>
        <xdr:cNvPr id="8196" name="Line 5">
          <a:extLst>
            <a:ext uri="{FF2B5EF4-FFF2-40B4-BE49-F238E27FC236}">
              <a16:creationId xmlns:a16="http://schemas.microsoft.com/office/drawing/2014/main" id="{FD72AC18-C20E-224F-BFCE-BB566DC3A1AC}"/>
            </a:ext>
          </a:extLst>
        </xdr:cNvPr>
        <xdr:cNvSpPr>
          <a:spLocks noChangeShapeType="1"/>
        </xdr:cNvSpPr>
      </xdr:nvSpPr>
      <xdr:spPr bwMode="auto">
        <a:xfrm>
          <a:off x="7188200" y="155575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50800</xdr:colOff>
      <xdr:row>12</xdr:row>
      <xdr:rowOff>25400</xdr:rowOff>
    </xdr:from>
    <xdr:to>
      <xdr:col>7</xdr:col>
      <xdr:colOff>457200</xdr:colOff>
      <xdr:row>13</xdr:row>
      <xdr:rowOff>241300</xdr:rowOff>
    </xdr:to>
    <xdr:pic>
      <xdr:nvPicPr>
        <xdr:cNvPr id="8197" name="Рисунок 1">
          <a:extLst>
            <a:ext uri="{FF2B5EF4-FFF2-40B4-BE49-F238E27FC236}">
              <a16:creationId xmlns:a16="http://schemas.microsoft.com/office/drawing/2014/main" id="{85FBCAE0-16CB-CF4B-A38A-C155C0C45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7800" y="3454400"/>
          <a:ext cx="406400" cy="711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12700</xdr:colOff>
      <xdr:row>20</xdr:row>
      <xdr:rowOff>63500</xdr:rowOff>
    </xdr:from>
    <xdr:to>
      <xdr:col>7</xdr:col>
      <xdr:colOff>723900</xdr:colOff>
      <xdr:row>21</xdr:row>
      <xdr:rowOff>139700</xdr:rowOff>
    </xdr:to>
    <xdr:pic>
      <xdr:nvPicPr>
        <xdr:cNvPr id="8198" name="Рисунок 4">
          <a:extLst>
            <a:ext uri="{FF2B5EF4-FFF2-40B4-BE49-F238E27FC236}">
              <a16:creationId xmlns:a16="http://schemas.microsoft.com/office/drawing/2014/main" id="{C2329DC2-02C7-C543-ACDD-965EA1201B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9700" y="8991600"/>
          <a:ext cx="7112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431800</xdr:colOff>
      <xdr:row>25</xdr:row>
      <xdr:rowOff>25400</xdr:rowOff>
    </xdr:from>
    <xdr:to>
      <xdr:col>7</xdr:col>
      <xdr:colOff>977900</xdr:colOff>
      <xdr:row>25</xdr:row>
      <xdr:rowOff>685800</xdr:rowOff>
    </xdr:to>
    <xdr:pic>
      <xdr:nvPicPr>
        <xdr:cNvPr id="8199" name="Рисунок 7">
          <a:extLst>
            <a:ext uri="{FF2B5EF4-FFF2-40B4-BE49-F238E27FC236}">
              <a16:creationId xmlns:a16="http://schemas.microsoft.com/office/drawing/2014/main" id="{57E5A077-5A77-664A-8905-4BC225B4CF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08800" y="12928600"/>
          <a:ext cx="546100" cy="660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88900</xdr:colOff>
      <xdr:row>10</xdr:row>
      <xdr:rowOff>38100</xdr:rowOff>
    </xdr:from>
    <xdr:to>
      <xdr:col>7</xdr:col>
      <xdr:colOff>520700</xdr:colOff>
      <xdr:row>11</xdr:row>
      <xdr:rowOff>215900</xdr:rowOff>
    </xdr:to>
    <xdr:pic>
      <xdr:nvPicPr>
        <xdr:cNvPr id="8200" name="Рисунок 15">
          <a:extLst>
            <a:ext uri="{FF2B5EF4-FFF2-40B4-BE49-F238E27FC236}">
              <a16:creationId xmlns:a16="http://schemas.microsoft.com/office/drawing/2014/main" id="{444B52DB-6520-184B-A973-F8E3D81787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65900" y="1993900"/>
          <a:ext cx="431800" cy="698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50800</xdr:colOff>
      <xdr:row>18</xdr:row>
      <xdr:rowOff>25400</xdr:rowOff>
    </xdr:from>
    <xdr:to>
      <xdr:col>7</xdr:col>
      <xdr:colOff>698500</xdr:colOff>
      <xdr:row>19</xdr:row>
      <xdr:rowOff>203200</xdr:rowOff>
    </xdr:to>
    <xdr:pic>
      <xdr:nvPicPr>
        <xdr:cNvPr id="8201" name="Рисунок 8">
          <a:extLst>
            <a:ext uri="{FF2B5EF4-FFF2-40B4-BE49-F238E27FC236}">
              <a16:creationId xmlns:a16="http://schemas.microsoft.com/office/drawing/2014/main" id="{F501B85A-6EED-4441-B44F-BDC7D7F9A5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27800" y="7683500"/>
          <a:ext cx="6477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203200</xdr:colOff>
      <xdr:row>22</xdr:row>
      <xdr:rowOff>25400</xdr:rowOff>
    </xdr:from>
    <xdr:to>
      <xdr:col>7</xdr:col>
      <xdr:colOff>1219200</xdr:colOff>
      <xdr:row>22</xdr:row>
      <xdr:rowOff>711200</xdr:rowOff>
    </xdr:to>
    <xdr:pic>
      <xdr:nvPicPr>
        <xdr:cNvPr id="8202" name="Рисунок 11">
          <a:extLst>
            <a:ext uri="{FF2B5EF4-FFF2-40B4-BE49-F238E27FC236}">
              <a16:creationId xmlns:a16="http://schemas.microsoft.com/office/drawing/2014/main" id="{6513871E-E2EF-3840-B4EA-C5F688DD6A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80200" y="10337800"/>
          <a:ext cx="101600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63500</xdr:colOff>
      <xdr:row>16</xdr:row>
      <xdr:rowOff>38100</xdr:rowOff>
    </xdr:from>
    <xdr:to>
      <xdr:col>7</xdr:col>
      <xdr:colOff>736600</xdr:colOff>
      <xdr:row>17</xdr:row>
      <xdr:rowOff>88900</xdr:rowOff>
    </xdr:to>
    <xdr:pic>
      <xdr:nvPicPr>
        <xdr:cNvPr id="8203" name="Рисунок 12">
          <a:extLst>
            <a:ext uri="{FF2B5EF4-FFF2-40B4-BE49-F238E27FC236}">
              <a16:creationId xmlns:a16="http://schemas.microsoft.com/office/drawing/2014/main" id="{AFE2B7FA-A351-5146-B35B-1D13A6AC09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40500" y="6400800"/>
          <a:ext cx="673100" cy="546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12700</xdr:colOff>
      <xdr:row>14</xdr:row>
      <xdr:rowOff>38100</xdr:rowOff>
    </xdr:from>
    <xdr:to>
      <xdr:col>7</xdr:col>
      <xdr:colOff>723900</xdr:colOff>
      <xdr:row>15</xdr:row>
      <xdr:rowOff>177800</xdr:rowOff>
    </xdr:to>
    <xdr:pic>
      <xdr:nvPicPr>
        <xdr:cNvPr id="8204" name="Рисунок 13">
          <a:extLst>
            <a:ext uri="{FF2B5EF4-FFF2-40B4-BE49-F238E27FC236}">
              <a16:creationId xmlns:a16="http://schemas.microsoft.com/office/drawing/2014/main" id="{4A1686FC-984B-3A4D-8A6D-FB1BAA9A52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89700" y="4978400"/>
          <a:ext cx="711200" cy="635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50800</xdr:colOff>
      <xdr:row>23</xdr:row>
      <xdr:rowOff>38100</xdr:rowOff>
    </xdr:from>
    <xdr:to>
      <xdr:col>7</xdr:col>
      <xdr:colOff>622300</xdr:colOff>
      <xdr:row>24</xdr:row>
      <xdr:rowOff>114300</xdr:rowOff>
    </xdr:to>
    <xdr:pic>
      <xdr:nvPicPr>
        <xdr:cNvPr id="8205" name="Рисунок 14">
          <a:extLst>
            <a:ext uri="{FF2B5EF4-FFF2-40B4-BE49-F238E27FC236}">
              <a16:creationId xmlns:a16="http://schemas.microsoft.com/office/drawing/2014/main" id="{F417DD99-B272-574B-A0CE-4F774DA4844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27800" y="11607800"/>
          <a:ext cx="571500"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177800</xdr:colOff>
      <xdr:row>26</xdr:row>
      <xdr:rowOff>25400</xdr:rowOff>
    </xdr:from>
    <xdr:to>
      <xdr:col>7</xdr:col>
      <xdr:colOff>1181100</xdr:colOff>
      <xdr:row>26</xdr:row>
      <xdr:rowOff>685800</xdr:rowOff>
    </xdr:to>
    <xdr:pic>
      <xdr:nvPicPr>
        <xdr:cNvPr id="8206" name="Рисунок 18">
          <a:extLst>
            <a:ext uri="{FF2B5EF4-FFF2-40B4-BE49-F238E27FC236}">
              <a16:creationId xmlns:a16="http://schemas.microsoft.com/office/drawing/2014/main" id="{1E69F46A-6817-4641-AEAC-C397D7751D6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54800" y="14224000"/>
          <a:ext cx="1003300" cy="660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685800</xdr:colOff>
      <xdr:row>12</xdr:row>
      <xdr:rowOff>266700</xdr:rowOff>
    </xdr:from>
    <xdr:to>
      <xdr:col>7</xdr:col>
      <xdr:colOff>1397000</xdr:colOff>
      <xdr:row>13</xdr:row>
      <xdr:rowOff>381000</xdr:rowOff>
    </xdr:to>
    <xdr:pic>
      <xdr:nvPicPr>
        <xdr:cNvPr id="8207" name="Рисунок 1">
          <a:extLst>
            <a:ext uri="{FF2B5EF4-FFF2-40B4-BE49-F238E27FC236}">
              <a16:creationId xmlns:a16="http://schemas.microsoft.com/office/drawing/2014/main" id="{61A95057-A20E-4943-B103-E4641F17FFB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62800" y="3695700"/>
          <a:ext cx="7112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660400</xdr:colOff>
      <xdr:row>14</xdr:row>
      <xdr:rowOff>342900</xdr:rowOff>
    </xdr:from>
    <xdr:to>
      <xdr:col>7</xdr:col>
      <xdr:colOff>1358900</xdr:colOff>
      <xdr:row>15</xdr:row>
      <xdr:rowOff>444500</xdr:rowOff>
    </xdr:to>
    <xdr:pic>
      <xdr:nvPicPr>
        <xdr:cNvPr id="8208" name="Рисунок 2">
          <a:extLst>
            <a:ext uri="{FF2B5EF4-FFF2-40B4-BE49-F238E27FC236}">
              <a16:creationId xmlns:a16="http://schemas.microsoft.com/office/drawing/2014/main" id="{35600FB7-2675-8945-A249-D08100DFCCF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137400" y="5283200"/>
          <a:ext cx="698500" cy="596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787400</xdr:colOff>
      <xdr:row>18</xdr:row>
      <xdr:rowOff>215900</xdr:rowOff>
    </xdr:from>
    <xdr:to>
      <xdr:col>7</xdr:col>
      <xdr:colOff>1422400</xdr:colOff>
      <xdr:row>19</xdr:row>
      <xdr:rowOff>342900</xdr:rowOff>
    </xdr:to>
    <xdr:pic>
      <xdr:nvPicPr>
        <xdr:cNvPr id="8209" name="Рисунок 3">
          <a:extLst>
            <a:ext uri="{FF2B5EF4-FFF2-40B4-BE49-F238E27FC236}">
              <a16:creationId xmlns:a16="http://schemas.microsoft.com/office/drawing/2014/main" id="{1BFC50F1-71D1-8042-BC13-E9495AC104D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264400" y="7874000"/>
          <a:ext cx="635000" cy="558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698500</xdr:colOff>
      <xdr:row>16</xdr:row>
      <xdr:rowOff>368300</xdr:rowOff>
    </xdr:from>
    <xdr:to>
      <xdr:col>7</xdr:col>
      <xdr:colOff>1384300</xdr:colOff>
      <xdr:row>17</xdr:row>
      <xdr:rowOff>431800</xdr:rowOff>
    </xdr:to>
    <xdr:pic>
      <xdr:nvPicPr>
        <xdr:cNvPr id="8210" name="Рисунок 4">
          <a:extLst>
            <a:ext uri="{FF2B5EF4-FFF2-40B4-BE49-F238E27FC236}">
              <a16:creationId xmlns:a16="http://schemas.microsoft.com/office/drawing/2014/main" id="{99495D12-863F-6B44-BB84-74969754C55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175500" y="6731000"/>
          <a:ext cx="685800" cy="558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723900</xdr:colOff>
      <xdr:row>20</xdr:row>
      <xdr:rowOff>368300</xdr:rowOff>
    </xdr:from>
    <xdr:to>
      <xdr:col>7</xdr:col>
      <xdr:colOff>1422400</xdr:colOff>
      <xdr:row>21</xdr:row>
      <xdr:rowOff>431800</xdr:rowOff>
    </xdr:to>
    <xdr:pic>
      <xdr:nvPicPr>
        <xdr:cNvPr id="8211" name="Рисунок 5">
          <a:extLst>
            <a:ext uri="{FF2B5EF4-FFF2-40B4-BE49-F238E27FC236}">
              <a16:creationId xmlns:a16="http://schemas.microsoft.com/office/drawing/2014/main" id="{257283B2-8AB0-5A44-AB68-1B036C88251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200900" y="9296400"/>
          <a:ext cx="698500" cy="558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800100</xdr:colOff>
      <xdr:row>23</xdr:row>
      <xdr:rowOff>330200</xdr:rowOff>
    </xdr:from>
    <xdr:to>
      <xdr:col>7</xdr:col>
      <xdr:colOff>1295400</xdr:colOff>
      <xdr:row>24</xdr:row>
      <xdr:rowOff>317500</xdr:rowOff>
    </xdr:to>
    <xdr:pic>
      <xdr:nvPicPr>
        <xdr:cNvPr id="8212" name="Рисунок 6">
          <a:extLst>
            <a:ext uri="{FF2B5EF4-FFF2-40B4-BE49-F238E27FC236}">
              <a16:creationId xmlns:a16="http://schemas.microsoft.com/office/drawing/2014/main" id="{A9F718E3-F7D8-9D44-8F72-826F3BD6834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277100" y="11899900"/>
          <a:ext cx="495300" cy="406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723900</xdr:colOff>
      <xdr:row>10</xdr:row>
      <xdr:rowOff>381000</xdr:rowOff>
    </xdr:from>
    <xdr:to>
      <xdr:col>7</xdr:col>
      <xdr:colOff>1320800</xdr:colOff>
      <xdr:row>11</xdr:row>
      <xdr:rowOff>381000</xdr:rowOff>
    </xdr:to>
    <xdr:pic>
      <xdr:nvPicPr>
        <xdr:cNvPr id="8213" name="Рисунок 7">
          <a:extLst>
            <a:ext uri="{FF2B5EF4-FFF2-40B4-BE49-F238E27FC236}">
              <a16:creationId xmlns:a16="http://schemas.microsoft.com/office/drawing/2014/main" id="{5A7014BC-7724-7D41-9B7F-622ED1E9AE43}"/>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200900" y="2336800"/>
          <a:ext cx="596900" cy="520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25</xdr:col>
      <xdr:colOff>190500</xdr:colOff>
      <xdr:row>28</xdr:row>
      <xdr:rowOff>38100</xdr:rowOff>
    </xdr:from>
    <xdr:to>
      <xdr:col>25</xdr:col>
      <xdr:colOff>190500</xdr:colOff>
      <xdr:row>28</xdr:row>
      <xdr:rowOff>38100</xdr:rowOff>
    </xdr:to>
    <xdr:sp macro="" textlink="">
      <xdr:nvSpPr>
        <xdr:cNvPr id="8214" name="Line 2">
          <a:extLst>
            <a:ext uri="{FF2B5EF4-FFF2-40B4-BE49-F238E27FC236}">
              <a16:creationId xmlns:a16="http://schemas.microsoft.com/office/drawing/2014/main" id="{0A9585F4-39AA-8A41-862E-934663237F04}"/>
            </a:ext>
          </a:extLst>
        </xdr:cNvPr>
        <xdr:cNvSpPr>
          <a:spLocks noChangeShapeType="1"/>
        </xdr:cNvSpPr>
      </xdr:nvSpPr>
      <xdr:spPr bwMode="auto">
        <a:xfrm>
          <a:off x="19812000" y="158242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165100</xdr:colOff>
      <xdr:row>28</xdr:row>
      <xdr:rowOff>38100</xdr:rowOff>
    </xdr:from>
    <xdr:to>
      <xdr:col>28</xdr:col>
      <xdr:colOff>165100</xdr:colOff>
      <xdr:row>28</xdr:row>
      <xdr:rowOff>38100</xdr:rowOff>
    </xdr:to>
    <xdr:sp macro="" textlink="">
      <xdr:nvSpPr>
        <xdr:cNvPr id="8215" name="Line 3">
          <a:extLst>
            <a:ext uri="{FF2B5EF4-FFF2-40B4-BE49-F238E27FC236}">
              <a16:creationId xmlns:a16="http://schemas.microsoft.com/office/drawing/2014/main" id="{7DAB9285-CA9C-CE46-AC38-85C3B4068E60}"/>
            </a:ext>
          </a:extLst>
        </xdr:cNvPr>
        <xdr:cNvSpPr>
          <a:spLocks noChangeShapeType="1"/>
        </xdr:cNvSpPr>
      </xdr:nvSpPr>
      <xdr:spPr bwMode="auto">
        <a:xfrm>
          <a:off x="23101300" y="158242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190500</xdr:colOff>
      <xdr:row>28</xdr:row>
      <xdr:rowOff>38100</xdr:rowOff>
    </xdr:from>
    <xdr:to>
      <xdr:col>25</xdr:col>
      <xdr:colOff>190500</xdr:colOff>
      <xdr:row>28</xdr:row>
      <xdr:rowOff>38100</xdr:rowOff>
    </xdr:to>
    <xdr:sp macro="" textlink="">
      <xdr:nvSpPr>
        <xdr:cNvPr id="8216" name="Line 4">
          <a:extLst>
            <a:ext uri="{FF2B5EF4-FFF2-40B4-BE49-F238E27FC236}">
              <a16:creationId xmlns:a16="http://schemas.microsoft.com/office/drawing/2014/main" id="{D0B1794B-7D2D-8B4F-8D74-34C559412648}"/>
            </a:ext>
          </a:extLst>
        </xdr:cNvPr>
        <xdr:cNvSpPr>
          <a:spLocks noChangeShapeType="1"/>
        </xdr:cNvSpPr>
      </xdr:nvSpPr>
      <xdr:spPr bwMode="auto">
        <a:xfrm>
          <a:off x="19812000" y="158242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165100</xdr:colOff>
      <xdr:row>28</xdr:row>
      <xdr:rowOff>38100</xdr:rowOff>
    </xdr:from>
    <xdr:to>
      <xdr:col>28</xdr:col>
      <xdr:colOff>165100</xdr:colOff>
      <xdr:row>28</xdr:row>
      <xdr:rowOff>38100</xdr:rowOff>
    </xdr:to>
    <xdr:sp macro="" textlink="">
      <xdr:nvSpPr>
        <xdr:cNvPr id="8217" name="Line 5">
          <a:extLst>
            <a:ext uri="{FF2B5EF4-FFF2-40B4-BE49-F238E27FC236}">
              <a16:creationId xmlns:a16="http://schemas.microsoft.com/office/drawing/2014/main" id="{4036129A-51EE-E94C-86DD-11EE4B2E3602}"/>
            </a:ext>
          </a:extLst>
        </xdr:cNvPr>
        <xdr:cNvSpPr>
          <a:spLocks noChangeShapeType="1"/>
        </xdr:cNvSpPr>
      </xdr:nvSpPr>
      <xdr:spPr bwMode="auto">
        <a:xfrm>
          <a:off x="23101300" y="15824200"/>
          <a:ext cx="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165100</xdr:colOff>
      <xdr:row>12</xdr:row>
      <xdr:rowOff>0</xdr:rowOff>
    </xdr:from>
    <xdr:to>
      <xdr:col>28</xdr:col>
      <xdr:colOff>444500</xdr:colOff>
      <xdr:row>13</xdr:row>
      <xdr:rowOff>228600</xdr:rowOff>
    </xdr:to>
    <xdr:pic>
      <xdr:nvPicPr>
        <xdr:cNvPr id="8218" name="Рисунок 1">
          <a:extLst>
            <a:ext uri="{FF2B5EF4-FFF2-40B4-BE49-F238E27FC236}">
              <a16:creationId xmlns:a16="http://schemas.microsoft.com/office/drawing/2014/main" id="{1C8E6B79-B058-B949-84B1-D32CF41BD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01300" y="3429000"/>
          <a:ext cx="2794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76200</xdr:colOff>
      <xdr:row>20</xdr:row>
      <xdr:rowOff>63500</xdr:rowOff>
    </xdr:from>
    <xdr:to>
      <xdr:col>28</xdr:col>
      <xdr:colOff>584200</xdr:colOff>
      <xdr:row>21</xdr:row>
      <xdr:rowOff>139700</xdr:rowOff>
    </xdr:to>
    <xdr:pic>
      <xdr:nvPicPr>
        <xdr:cNvPr id="8219" name="Рисунок 4">
          <a:extLst>
            <a:ext uri="{FF2B5EF4-FFF2-40B4-BE49-F238E27FC236}">
              <a16:creationId xmlns:a16="http://schemas.microsoft.com/office/drawing/2014/main" id="{6387C0DE-86FB-9249-8DE1-4686FF9E881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012400" y="8991600"/>
          <a:ext cx="5080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266700</xdr:colOff>
      <xdr:row>25</xdr:row>
      <xdr:rowOff>63500</xdr:rowOff>
    </xdr:from>
    <xdr:to>
      <xdr:col>28</xdr:col>
      <xdr:colOff>647700</xdr:colOff>
      <xdr:row>25</xdr:row>
      <xdr:rowOff>723900</xdr:rowOff>
    </xdr:to>
    <xdr:pic>
      <xdr:nvPicPr>
        <xdr:cNvPr id="8220" name="Рисунок 7">
          <a:extLst>
            <a:ext uri="{FF2B5EF4-FFF2-40B4-BE49-F238E27FC236}">
              <a16:creationId xmlns:a16="http://schemas.microsoft.com/office/drawing/2014/main" id="{35B97B54-B107-3A4B-83EF-8EFFCDD0B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02900" y="12966700"/>
          <a:ext cx="381000" cy="660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127000</xdr:colOff>
      <xdr:row>9</xdr:row>
      <xdr:rowOff>139700</xdr:rowOff>
    </xdr:from>
    <xdr:to>
      <xdr:col>28</xdr:col>
      <xdr:colOff>419100</xdr:colOff>
      <xdr:row>11</xdr:row>
      <xdr:rowOff>177800</xdr:rowOff>
    </xdr:to>
    <xdr:pic>
      <xdr:nvPicPr>
        <xdr:cNvPr id="8221" name="Рисунок 15">
          <a:extLst>
            <a:ext uri="{FF2B5EF4-FFF2-40B4-BE49-F238E27FC236}">
              <a16:creationId xmlns:a16="http://schemas.microsoft.com/office/drawing/2014/main" id="{13CE8FD9-1C0F-F149-9C9A-699506AC7E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063200" y="1943100"/>
          <a:ext cx="292100" cy="711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63500</xdr:colOff>
      <xdr:row>18</xdr:row>
      <xdr:rowOff>63500</xdr:rowOff>
    </xdr:from>
    <xdr:to>
      <xdr:col>28</xdr:col>
      <xdr:colOff>508000</xdr:colOff>
      <xdr:row>19</xdr:row>
      <xdr:rowOff>241300</xdr:rowOff>
    </xdr:to>
    <xdr:pic>
      <xdr:nvPicPr>
        <xdr:cNvPr id="8222" name="Рисунок 8">
          <a:extLst>
            <a:ext uri="{FF2B5EF4-FFF2-40B4-BE49-F238E27FC236}">
              <a16:creationId xmlns:a16="http://schemas.microsoft.com/office/drawing/2014/main" id="{4FCE0B15-4962-B943-BCD4-F7D4F2859B0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2999700" y="7721600"/>
          <a:ext cx="4445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190500</xdr:colOff>
      <xdr:row>22</xdr:row>
      <xdr:rowOff>38100</xdr:rowOff>
    </xdr:from>
    <xdr:to>
      <xdr:col>28</xdr:col>
      <xdr:colOff>901700</xdr:colOff>
      <xdr:row>22</xdr:row>
      <xdr:rowOff>736600</xdr:rowOff>
    </xdr:to>
    <xdr:pic>
      <xdr:nvPicPr>
        <xdr:cNvPr id="8223" name="Рисунок 11">
          <a:extLst>
            <a:ext uri="{FF2B5EF4-FFF2-40B4-BE49-F238E27FC236}">
              <a16:creationId xmlns:a16="http://schemas.microsoft.com/office/drawing/2014/main" id="{113578DE-C1DE-4144-AE10-E08930BF082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126700" y="10350500"/>
          <a:ext cx="711200" cy="698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38100</xdr:colOff>
      <xdr:row>16</xdr:row>
      <xdr:rowOff>63500</xdr:rowOff>
    </xdr:from>
    <xdr:to>
      <xdr:col>28</xdr:col>
      <xdr:colOff>508000</xdr:colOff>
      <xdr:row>17</xdr:row>
      <xdr:rowOff>127000</xdr:rowOff>
    </xdr:to>
    <xdr:pic>
      <xdr:nvPicPr>
        <xdr:cNvPr id="8224" name="Рисунок 12">
          <a:extLst>
            <a:ext uri="{FF2B5EF4-FFF2-40B4-BE49-F238E27FC236}">
              <a16:creationId xmlns:a16="http://schemas.microsoft.com/office/drawing/2014/main" id="{07EF8ABB-D1A3-2B4A-817B-B22F66EF0D0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974300" y="6426200"/>
          <a:ext cx="469900" cy="558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0</xdr:colOff>
      <xdr:row>14</xdr:row>
      <xdr:rowOff>76200</xdr:rowOff>
    </xdr:from>
    <xdr:to>
      <xdr:col>28</xdr:col>
      <xdr:colOff>508000</xdr:colOff>
      <xdr:row>15</xdr:row>
      <xdr:rowOff>228600</xdr:rowOff>
    </xdr:to>
    <xdr:pic>
      <xdr:nvPicPr>
        <xdr:cNvPr id="8225" name="Рисунок 13">
          <a:extLst>
            <a:ext uri="{FF2B5EF4-FFF2-40B4-BE49-F238E27FC236}">
              <a16:creationId xmlns:a16="http://schemas.microsoft.com/office/drawing/2014/main" id="{D9766D17-AB25-7D45-8E93-8B57879E06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936200" y="5016500"/>
          <a:ext cx="508000"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114300</xdr:colOff>
      <xdr:row>23</xdr:row>
      <xdr:rowOff>38100</xdr:rowOff>
    </xdr:from>
    <xdr:to>
      <xdr:col>28</xdr:col>
      <xdr:colOff>508000</xdr:colOff>
      <xdr:row>24</xdr:row>
      <xdr:rowOff>127000</xdr:rowOff>
    </xdr:to>
    <xdr:pic>
      <xdr:nvPicPr>
        <xdr:cNvPr id="8226" name="Рисунок 14">
          <a:extLst>
            <a:ext uri="{FF2B5EF4-FFF2-40B4-BE49-F238E27FC236}">
              <a16:creationId xmlns:a16="http://schemas.microsoft.com/office/drawing/2014/main" id="{30FC017D-9DA6-6549-95D9-20A587B087ED}"/>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3050500" y="11607800"/>
          <a:ext cx="393700" cy="50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177800</xdr:colOff>
      <xdr:row>26</xdr:row>
      <xdr:rowOff>88900</xdr:rowOff>
    </xdr:from>
    <xdr:to>
      <xdr:col>28</xdr:col>
      <xdr:colOff>876300</xdr:colOff>
      <xdr:row>26</xdr:row>
      <xdr:rowOff>762000</xdr:rowOff>
    </xdr:to>
    <xdr:pic>
      <xdr:nvPicPr>
        <xdr:cNvPr id="8227" name="Рисунок 18">
          <a:extLst>
            <a:ext uri="{FF2B5EF4-FFF2-40B4-BE49-F238E27FC236}">
              <a16:creationId xmlns:a16="http://schemas.microsoft.com/office/drawing/2014/main" id="{D25A5D63-BE8C-5748-98FE-5406E48A4B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114000" y="14287500"/>
          <a:ext cx="698500" cy="673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495300</xdr:colOff>
      <xdr:row>12</xdr:row>
      <xdr:rowOff>254000</xdr:rowOff>
    </xdr:from>
    <xdr:to>
      <xdr:col>28</xdr:col>
      <xdr:colOff>990600</xdr:colOff>
      <xdr:row>13</xdr:row>
      <xdr:rowOff>381000</xdr:rowOff>
    </xdr:to>
    <xdr:pic>
      <xdr:nvPicPr>
        <xdr:cNvPr id="8228" name="Рисунок 1">
          <a:extLst>
            <a:ext uri="{FF2B5EF4-FFF2-40B4-BE49-F238E27FC236}">
              <a16:creationId xmlns:a16="http://schemas.microsoft.com/office/drawing/2014/main" id="{02F9C9BC-17C1-D246-B712-516404E67F1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431500" y="3683000"/>
          <a:ext cx="495300" cy="622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406400</xdr:colOff>
      <xdr:row>14</xdr:row>
      <xdr:rowOff>304800</xdr:rowOff>
    </xdr:from>
    <xdr:to>
      <xdr:col>28</xdr:col>
      <xdr:colOff>901700</xdr:colOff>
      <xdr:row>15</xdr:row>
      <xdr:rowOff>419100</xdr:rowOff>
    </xdr:to>
    <xdr:pic>
      <xdr:nvPicPr>
        <xdr:cNvPr id="8229" name="Рисунок 2">
          <a:extLst>
            <a:ext uri="{FF2B5EF4-FFF2-40B4-BE49-F238E27FC236}">
              <a16:creationId xmlns:a16="http://schemas.microsoft.com/office/drawing/2014/main" id="{66C6AF55-7152-6F4D-80CD-CB41D175D70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342600" y="5245100"/>
          <a:ext cx="4953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508000</xdr:colOff>
      <xdr:row>18</xdr:row>
      <xdr:rowOff>292100</xdr:rowOff>
    </xdr:from>
    <xdr:to>
      <xdr:col>28</xdr:col>
      <xdr:colOff>952500</xdr:colOff>
      <xdr:row>19</xdr:row>
      <xdr:rowOff>419100</xdr:rowOff>
    </xdr:to>
    <xdr:pic>
      <xdr:nvPicPr>
        <xdr:cNvPr id="8230" name="Рисунок 3">
          <a:extLst>
            <a:ext uri="{FF2B5EF4-FFF2-40B4-BE49-F238E27FC236}">
              <a16:creationId xmlns:a16="http://schemas.microsoft.com/office/drawing/2014/main" id="{D8AFFA0F-2D8A-E944-860B-6F925368945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444200" y="7950200"/>
          <a:ext cx="444500" cy="558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419100</xdr:colOff>
      <xdr:row>16</xdr:row>
      <xdr:rowOff>304800</xdr:rowOff>
    </xdr:from>
    <xdr:to>
      <xdr:col>28</xdr:col>
      <xdr:colOff>939800</xdr:colOff>
      <xdr:row>17</xdr:row>
      <xdr:rowOff>444500</xdr:rowOff>
    </xdr:to>
    <xdr:pic>
      <xdr:nvPicPr>
        <xdr:cNvPr id="8231" name="Рисунок 4">
          <a:extLst>
            <a:ext uri="{FF2B5EF4-FFF2-40B4-BE49-F238E27FC236}">
              <a16:creationId xmlns:a16="http://schemas.microsoft.com/office/drawing/2014/main" id="{66B05782-B1F9-4D4E-8063-B503BA177B3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355300" y="6667500"/>
          <a:ext cx="520700" cy="635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469900</xdr:colOff>
      <xdr:row>20</xdr:row>
      <xdr:rowOff>330200</xdr:rowOff>
    </xdr:from>
    <xdr:to>
      <xdr:col>28</xdr:col>
      <xdr:colOff>965200</xdr:colOff>
      <xdr:row>21</xdr:row>
      <xdr:rowOff>419100</xdr:rowOff>
    </xdr:to>
    <xdr:pic>
      <xdr:nvPicPr>
        <xdr:cNvPr id="8232" name="Рисунок 5">
          <a:extLst>
            <a:ext uri="{FF2B5EF4-FFF2-40B4-BE49-F238E27FC236}">
              <a16:creationId xmlns:a16="http://schemas.microsoft.com/office/drawing/2014/main" id="{C20358EC-B49B-634D-8533-E517950D47D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406100" y="9258300"/>
          <a:ext cx="495300" cy="584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520700</xdr:colOff>
      <xdr:row>23</xdr:row>
      <xdr:rowOff>355600</xdr:rowOff>
    </xdr:from>
    <xdr:to>
      <xdr:col>28</xdr:col>
      <xdr:colOff>876300</xdr:colOff>
      <xdr:row>24</xdr:row>
      <xdr:rowOff>355600</xdr:rowOff>
    </xdr:to>
    <xdr:pic>
      <xdr:nvPicPr>
        <xdr:cNvPr id="8233" name="Рисунок 6">
          <a:extLst>
            <a:ext uri="{FF2B5EF4-FFF2-40B4-BE49-F238E27FC236}">
              <a16:creationId xmlns:a16="http://schemas.microsoft.com/office/drawing/2014/main" id="{257300A0-C224-E341-953F-3044E1EAC5E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3456900" y="11925300"/>
          <a:ext cx="355600" cy="419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28</xdr:col>
      <xdr:colOff>546100</xdr:colOff>
      <xdr:row>10</xdr:row>
      <xdr:rowOff>381000</xdr:rowOff>
    </xdr:from>
    <xdr:to>
      <xdr:col>28</xdr:col>
      <xdr:colOff>965200</xdr:colOff>
      <xdr:row>11</xdr:row>
      <xdr:rowOff>381000</xdr:rowOff>
    </xdr:to>
    <xdr:pic>
      <xdr:nvPicPr>
        <xdr:cNvPr id="8234" name="Рисунок 7">
          <a:extLst>
            <a:ext uri="{FF2B5EF4-FFF2-40B4-BE49-F238E27FC236}">
              <a16:creationId xmlns:a16="http://schemas.microsoft.com/office/drawing/2014/main" id="{B921DD9E-FC9F-0443-8399-6A7B393505C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3482300" y="2336800"/>
          <a:ext cx="419100" cy="520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177800</xdr:colOff>
      <xdr:row>27</xdr:row>
      <xdr:rowOff>50800</xdr:rowOff>
    </xdr:from>
    <xdr:to>
      <xdr:col>6</xdr:col>
      <xdr:colOff>787400</xdr:colOff>
      <xdr:row>27</xdr:row>
      <xdr:rowOff>520700</xdr:rowOff>
    </xdr:to>
    <xdr:pic>
      <xdr:nvPicPr>
        <xdr:cNvPr id="9217" name="Picture 792">
          <a:extLst>
            <a:ext uri="{FF2B5EF4-FFF2-40B4-BE49-F238E27FC236}">
              <a16:creationId xmlns:a16="http://schemas.microsoft.com/office/drawing/2014/main" id="{8FACB45F-D8B9-074C-BCB5-5C3D719FD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9359900"/>
          <a:ext cx="609600" cy="469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342900</xdr:colOff>
      <xdr:row>27</xdr:row>
      <xdr:rowOff>38100</xdr:rowOff>
    </xdr:from>
    <xdr:to>
      <xdr:col>5</xdr:col>
      <xdr:colOff>927100</xdr:colOff>
      <xdr:row>27</xdr:row>
      <xdr:rowOff>469900</xdr:rowOff>
    </xdr:to>
    <xdr:pic>
      <xdr:nvPicPr>
        <xdr:cNvPr id="9218" name="Picture 794">
          <a:extLst>
            <a:ext uri="{FF2B5EF4-FFF2-40B4-BE49-F238E27FC236}">
              <a16:creationId xmlns:a16="http://schemas.microsoft.com/office/drawing/2014/main" id="{B4DAEA09-312E-E941-9211-9E381EF4A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7400" y="9347200"/>
          <a:ext cx="584200" cy="431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800100</xdr:colOff>
      <xdr:row>28</xdr:row>
      <xdr:rowOff>0</xdr:rowOff>
    </xdr:from>
    <xdr:to>
      <xdr:col>6</xdr:col>
      <xdr:colOff>774700</xdr:colOff>
      <xdr:row>28</xdr:row>
      <xdr:rowOff>609600</xdr:rowOff>
    </xdr:to>
    <xdr:pic>
      <xdr:nvPicPr>
        <xdr:cNvPr id="9219" name="Picture 834">
          <a:extLst>
            <a:ext uri="{FF2B5EF4-FFF2-40B4-BE49-F238E27FC236}">
              <a16:creationId xmlns:a16="http://schemas.microsoft.com/office/drawing/2014/main" id="{759B385B-36C2-7B4E-A913-F4D792FC45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4600" y="10007600"/>
          <a:ext cx="1346200" cy="609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457200</xdr:colOff>
      <xdr:row>10</xdr:row>
      <xdr:rowOff>63500</xdr:rowOff>
    </xdr:from>
    <xdr:to>
      <xdr:col>6</xdr:col>
      <xdr:colOff>165100</xdr:colOff>
      <xdr:row>12</xdr:row>
      <xdr:rowOff>228600</xdr:rowOff>
    </xdr:to>
    <xdr:pic>
      <xdr:nvPicPr>
        <xdr:cNvPr id="9220" name="Рисунок 1">
          <a:extLst>
            <a:ext uri="{FF2B5EF4-FFF2-40B4-BE49-F238E27FC236}">
              <a16:creationId xmlns:a16="http://schemas.microsoft.com/office/drawing/2014/main" id="{2140E923-B67A-EC47-8629-A201362CAA7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41700" y="2095500"/>
          <a:ext cx="1079500" cy="774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876300</xdr:colOff>
      <xdr:row>14</xdr:row>
      <xdr:rowOff>12700</xdr:rowOff>
    </xdr:from>
    <xdr:to>
      <xdr:col>6</xdr:col>
      <xdr:colOff>685800</xdr:colOff>
      <xdr:row>16</xdr:row>
      <xdr:rowOff>228600</xdr:rowOff>
    </xdr:to>
    <xdr:pic>
      <xdr:nvPicPr>
        <xdr:cNvPr id="9221" name="Рисунок 2">
          <a:extLst>
            <a:ext uri="{FF2B5EF4-FFF2-40B4-BE49-F238E27FC236}">
              <a16:creationId xmlns:a16="http://schemas.microsoft.com/office/drawing/2014/main" id="{70AAEEBE-7A19-094D-82AE-921559ABA2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60800" y="3822700"/>
          <a:ext cx="1181100" cy="825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647700</xdr:colOff>
      <xdr:row>22</xdr:row>
      <xdr:rowOff>76200</xdr:rowOff>
    </xdr:from>
    <xdr:to>
      <xdr:col>6</xdr:col>
      <xdr:colOff>469900</xdr:colOff>
      <xdr:row>24</xdr:row>
      <xdr:rowOff>266700</xdr:rowOff>
    </xdr:to>
    <xdr:pic>
      <xdr:nvPicPr>
        <xdr:cNvPr id="9222" name="Рисунок 6">
          <a:extLst>
            <a:ext uri="{FF2B5EF4-FFF2-40B4-BE49-F238E27FC236}">
              <a16:creationId xmlns:a16="http://schemas.microsoft.com/office/drawing/2014/main" id="{1C64FC74-CEAD-4F46-94B3-9ED697BF324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32200" y="7302500"/>
          <a:ext cx="1193800"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660400</xdr:colOff>
      <xdr:row>18</xdr:row>
      <xdr:rowOff>63500</xdr:rowOff>
    </xdr:from>
    <xdr:to>
      <xdr:col>6</xdr:col>
      <xdr:colOff>330200</xdr:colOff>
      <xdr:row>20</xdr:row>
      <xdr:rowOff>266700</xdr:rowOff>
    </xdr:to>
    <xdr:pic>
      <xdr:nvPicPr>
        <xdr:cNvPr id="9223" name="Рисунок 11">
          <a:extLst>
            <a:ext uri="{FF2B5EF4-FFF2-40B4-BE49-F238E27FC236}">
              <a16:creationId xmlns:a16="http://schemas.microsoft.com/office/drawing/2014/main" id="{F6F701B6-B293-184E-A0CA-FE0222987C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44900" y="5588000"/>
          <a:ext cx="1041400" cy="812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I64"/>
  <sheetViews>
    <sheetView view="pageBreakPreview" zoomScale="65" zoomScaleNormal="90" zoomScaleSheetLayoutView="65" workbookViewId="0">
      <pane xSplit="2" ySplit="7" topLeftCell="C32" activePane="bottomRight" state="frozen"/>
      <selection pane="topRight" activeCell="C1" sqref="C1"/>
      <selection pane="bottomLeft" activeCell="A32" sqref="A32"/>
      <selection pane="bottomRight"/>
    </sheetView>
  </sheetViews>
  <sheetFormatPr baseColWidth="10" defaultRowHeight="13"/>
  <cols>
    <col min="1" max="1" width="3.5" customWidth="1"/>
    <col min="2" max="2" width="7.5" customWidth="1"/>
    <col min="3" max="3" width="8.6640625" customWidth="1"/>
    <col min="4" max="5" width="6.83203125" customWidth="1"/>
    <col min="6" max="6" width="20" style="1" customWidth="1"/>
    <col min="7" max="7" width="12.6640625" style="1" customWidth="1"/>
    <col min="8" max="8" width="33.83203125" customWidth="1"/>
    <col min="9" max="9" width="3.33203125" customWidth="1"/>
    <col min="10" max="256" width="8.83203125" customWidth="1"/>
  </cols>
  <sheetData>
    <row r="1" spans="1:9" ht="10.25" customHeight="1">
      <c r="A1" s="441"/>
      <c r="B1" s="441"/>
      <c r="C1" s="441"/>
      <c r="D1" s="441"/>
      <c r="E1" s="441"/>
      <c r="F1" s="441"/>
      <c r="G1" s="441"/>
      <c r="H1" s="441"/>
    </row>
    <row r="2" spans="1:9" ht="11" customHeight="1">
      <c r="A2" s="441"/>
      <c r="B2" s="441"/>
      <c r="C2" s="441"/>
      <c r="D2" s="441"/>
      <c r="E2" s="441"/>
      <c r="F2" s="441"/>
      <c r="G2" s="441"/>
      <c r="H2" s="441"/>
    </row>
    <row r="3" spans="1:9" ht="9.5" customHeight="1">
      <c r="A3" s="441"/>
      <c r="B3" s="441"/>
      <c r="C3" s="441"/>
      <c r="D3" s="441"/>
      <c r="E3" s="441"/>
      <c r="F3" s="441"/>
      <c r="G3" s="441"/>
      <c r="H3" s="441"/>
    </row>
    <row r="4" spans="1:9" ht="12.5" customHeight="1">
      <c r="A4" s="441"/>
      <c r="B4" s="441"/>
      <c r="C4" s="441"/>
      <c r="D4" s="441"/>
      <c r="E4" s="441"/>
      <c r="F4" s="441"/>
      <c r="G4" s="441"/>
      <c r="H4" s="441"/>
    </row>
    <row r="5" spans="1:9" ht="10.25" customHeight="1">
      <c r="A5" s="441"/>
      <c r="B5" s="441"/>
      <c r="C5" s="441"/>
      <c r="D5" s="441"/>
      <c r="E5" s="441"/>
      <c r="F5" s="441"/>
      <c r="G5" s="441"/>
      <c r="H5" s="441"/>
    </row>
    <row r="6" spans="1:9" ht="13.25" customHeight="1">
      <c r="A6" s="441"/>
      <c r="B6" s="441"/>
      <c r="C6" s="441"/>
      <c r="D6" s="441"/>
      <c r="E6" s="441"/>
      <c r="F6" s="441"/>
      <c r="G6" s="441"/>
      <c r="H6" s="441"/>
    </row>
    <row r="7" spans="1:9" ht="12.5" customHeight="1">
      <c r="A7" s="441"/>
      <c r="B7" s="441"/>
      <c r="C7" s="441"/>
      <c r="D7" s="441"/>
      <c r="E7" s="441"/>
      <c r="F7" s="441"/>
      <c r="G7" s="441"/>
      <c r="H7" s="441"/>
    </row>
    <row r="8" spans="1:9" s="3" customFormat="1" ht="23.25" customHeight="1">
      <c r="A8" s="442" t="s">
        <v>0</v>
      </c>
      <c r="B8" s="443" t="s">
        <v>1</v>
      </c>
      <c r="C8" s="443" t="s">
        <v>2</v>
      </c>
      <c r="D8" s="444" t="s">
        <v>3</v>
      </c>
      <c r="E8" s="443" t="s">
        <v>4</v>
      </c>
      <c r="F8" s="443" t="s">
        <v>5</v>
      </c>
      <c r="G8" s="443"/>
      <c r="H8" s="445" t="s">
        <v>6</v>
      </c>
      <c r="I8" s="2"/>
    </row>
    <row r="9" spans="1:9" s="3" customFormat="1" ht="45" customHeight="1">
      <c r="A9" s="442"/>
      <c r="B9" s="443"/>
      <c r="C9" s="443"/>
      <c r="D9" s="444"/>
      <c r="E9" s="443"/>
      <c r="F9" s="443"/>
      <c r="G9" s="443"/>
      <c r="H9" s="445"/>
      <c r="I9" s="2"/>
    </row>
    <row r="10" spans="1:9" s="3" customFormat="1" ht="14.75" customHeight="1">
      <c r="A10" s="4">
        <v>1</v>
      </c>
      <c r="B10" s="5" t="s">
        <v>7</v>
      </c>
      <c r="C10" s="6" t="s">
        <v>8</v>
      </c>
      <c r="D10" s="7">
        <v>10.5</v>
      </c>
      <c r="E10" s="8">
        <f>0.525*0.82*0.14</f>
        <v>6.0270000000000004E-2</v>
      </c>
      <c r="F10" s="446" t="s">
        <v>9</v>
      </c>
      <c r="G10" s="446"/>
      <c r="H10" s="447"/>
      <c r="I10" s="9"/>
    </row>
    <row r="11" spans="1:9" s="3" customFormat="1" ht="13.25" customHeight="1">
      <c r="A11" s="10">
        <v>2</v>
      </c>
      <c r="B11" s="11" t="s">
        <v>10</v>
      </c>
      <c r="C11" s="12" t="s">
        <v>11</v>
      </c>
      <c r="D11" s="13">
        <v>12.5</v>
      </c>
      <c r="E11" s="14">
        <v>0.09</v>
      </c>
      <c r="F11" s="446"/>
      <c r="G11" s="446"/>
      <c r="H11" s="447"/>
      <c r="I11" s="9"/>
    </row>
    <row r="12" spans="1:9" s="3" customFormat="1" ht="13.25" customHeight="1">
      <c r="A12" s="15">
        <v>3</v>
      </c>
      <c r="B12" s="16" t="s">
        <v>12</v>
      </c>
      <c r="C12" s="17" t="s">
        <v>13</v>
      </c>
      <c r="D12" s="13">
        <v>15.2</v>
      </c>
      <c r="E12" s="14">
        <v>0.1</v>
      </c>
      <c r="F12" s="446"/>
      <c r="G12" s="446"/>
      <c r="H12" s="447"/>
      <c r="I12" s="9"/>
    </row>
    <row r="13" spans="1:9" s="3" customFormat="1" ht="13.25" customHeight="1">
      <c r="A13" s="10">
        <v>4</v>
      </c>
      <c r="B13" s="11" t="s">
        <v>14</v>
      </c>
      <c r="C13" s="12" t="s">
        <v>15</v>
      </c>
      <c r="D13" s="13">
        <v>17.5</v>
      </c>
      <c r="E13" s="14">
        <v>0.12</v>
      </c>
      <c r="F13" s="446"/>
      <c r="G13" s="446"/>
      <c r="H13" s="447"/>
      <c r="I13" s="9"/>
    </row>
    <row r="14" spans="1:9" s="3" customFormat="1" ht="13.25" customHeight="1">
      <c r="A14" s="15">
        <v>5</v>
      </c>
      <c r="B14" s="11" t="s">
        <v>16</v>
      </c>
      <c r="C14" s="12" t="s">
        <v>17</v>
      </c>
      <c r="D14" s="13">
        <v>19.100000000000001</v>
      </c>
      <c r="E14" s="14">
        <v>0.14000000000000001</v>
      </c>
      <c r="F14" s="446"/>
      <c r="G14" s="446"/>
      <c r="H14" s="447"/>
      <c r="I14" s="9"/>
    </row>
    <row r="15" spans="1:9" s="3" customFormat="1" ht="13.25" customHeight="1">
      <c r="A15" s="10">
        <v>6</v>
      </c>
      <c r="B15" s="11" t="s">
        <v>18</v>
      </c>
      <c r="C15" s="12" t="s">
        <v>19</v>
      </c>
      <c r="D15" s="18">
        <v>21.3</v>
      </c>
      <c r="E15" s="14">
        <v>0.16</v>
      </c>
      <c r="F15" s="446"/>
      <c r="G15" s="446"/>
      <c r="H15" s="447"/>
      <c r="I15" s="9"/>
    </row>
    <row r="16" spans="1:9" s="3" customFormat="1" ht="13.25" customHeight="1">
      <c r="A16" s="15">
        <v>7</v>
      </c>
      <c r="B16" s="16" t="s">
        <v>20</v>
      </c>
      <c r="C16" s="19" t="s">
        <v>21</v>
      </c>
      <c r="D16" s="18">
        <v>24.5</v>
      </c>
      <c r="E16" s="14">
        <v>0.19</v>
      </c>
      <c r="F16" s="446"/>
      <c r="G16" s="446"/>
      <c r="H16" s="447"/>
      <c r="I16" s="9"/>
    </row>
    <row r="17" spans="1:9" s="3" customFormat="1" ht="13.25" customHeight="1">
      <c r="A17" s="10">
        <v>8</v>
      </c>
      <c r="B17" s="11" t="s">
        <v>22</v>
      </c>
      <c r="C17" s="12" t="s">
        <v>23</v>
      </c>
      <c r="D17" s="18">
        <v>16</v>
      </c>
      <c r="E17" s="14">
        <f>0.725*1.02*0.145</f>
        <v>0.10722749999999999</v>
      </c>
      <c r="F17" s="446"/>
      <c r="G17" s="446"/>
      <c r="H17" s="447"/>
      <c r="I17" s="9"/>
    </row>
    <row r="18" spans="1:9" s="3" customFormat="1" ht="13.25" customHeight="1">
      <c r="A18" s="15">
        <v>9</v>
      </c>
      <c r="B18" s="11" t="s">
        <v>24</v>
      </c>
      <c r="C18" s="12" t="s">
        <v>25</v>
      </c>
      <c r="D18" s="18">
        <v>11.4</v>
      </c>
      <c r="E18" s="14">
        <v>0.08</v>
      </c>
      <c r="F18" s="446"/>
      <c r="G18" s="446"/>
      <c r="H18" s="447"/>
      <c r="I18" s="9"/>
    </row>
    <row r="19" spans="1:9" s="3" customFormat="1" ht="13.25" customHeight="1">
      <c r="A19" s="20">
        <v>10</v>
      </c>
      <c r="B19" s="21" t="s">
        <v>26</v>
      </c>
      <c r="C19" s="22" t="s">
        <v>27</v>
      </c>
      <c r="D19" s="23">
        <v>26.8</v>
      </c>
      <c r="E19" s="24">
        <v>0.22</v>
      </c>
      <c r="F19" s="446"/>
      <c r="G19" s="446"/>
      <c r="H19" s="447"/>
      <c r="I19" s="9"/>
    </row>
    <row r="20" spans="1:9" s="3" customFormat="1" ht="12" customHeight="1">
      <c r="A20" s="4">
        <v>11</v>
      </c>
      <c r="B20" s="5" t="s">
        <v>28</v>
      </c>
      <c r="C20" s="25" t="s">
        <v>8</v>
      </c>
      <c r="D20" s="26">
        <v>14</v>
      </c>
      <c r="E20" s="8">
        <v>7.0000000000000007E-2</v>
      </c>
      <c r="F20" s="446" t="s">
        <v>29</v>
      </c>
      <c r="G20" s="446"/>
      <c r="H20" s="447"/>
      <c r="I20" s="27"/>
    </row>
    <row r="21" spans="1:9" s="3" customFormat="1" ht="12" customHeight="1">
      <c r="A21" s="15">
        <v>12</v>
      </c>
      <c r="B21" s="11" t="s">
        <v>30</v>
      </c>
      <c r="C21" s="12" t="s">
        <v>11</v>
      </c>
      <c r="D21" s="18">
        <v>16.399999999999999</v>
      </c>
      <c r="E21" s="14">
        <v>0.09</v>
      </c>
      <c r="F21" s="446"/>
      <c r="G21" s="446"/>
      <c r="H21" s="447"/>
      <c r="I21" s="27"/>
    </row>
    <row r="22" spans="1:9" s="3" customFormat="1" ht="12" customHeight="1">
      <c r="A22" s="15">
        <v>13</v>
      </c>
      <c r="B22" s="16" t="s">
        <v>31</v>
      </c>
      <c r="C22" s="17" t="s">
        <v>13</v>
      </c>
      <c r="D22" s="18">
        <v>17.7</v>
      </c>
      <c r="E22" s="14">
        <v>0.11</v>
      </c>
      <c r="F22" s="446"/>
      <c r="G22" s="446"/>
      <c r="H22" s="447"/>
      <c r="I22" s="27"/>
    </row>
    <row r="23" spans="1:9" s="3" customFormat="1" ht="12" customHeight="1">
      <c r="A23" s="15">
        <v>14</v>
      </c>
      <c r="B23" s="11" t="s">
        <v>32</v>
      </c>
      <c r="C23" s="12" t="s">
        <v>15</v>
      </c>
      <c r="D23" s="18">
        <v>18.600000000000001</v>
      </c>
      <c r="E23" s="14">
        <v>0.12</v>
      </c>
      <c r="F23" s="446"/>
      <c r="G23" s="446"/>
      <c r="H23" s="447"/>
      <c r="I23" s="27"/>
    </row>
    <row r="24" spans="1:9" s="3" customFormat="1" ht="12" customHeight="1">
      <c r="A24" s="15">
        <v>15</v>
      </c>
      <c r="B24" s="11" t="s">
        <v>33</v>
      </c>
      <c r="C24" s="12" t="s">
        <v>17</v>
      </c>
      <c r="D24" s="18">
        <v>19.600000000000001</v>
      </c>
      <c r="E24" s="14">
        <v>0.14000000000000001</v>
      </c>
      <c r="F24" s="446"/>
      <c r="G24" s="446"/>
      <c r="H24" s="447"/>
      <c r="I24" s="27"/>
    </row>
    <row r="25" spans="1:9" s="3" customFormat="1" ht="12" customHeight="1">
      <c r="A25" s="15">
        <v>16</v>
      </c>
      <c r="B25" s="11" t="s">
        <v>34</v>
      </c>
      <c r="C25" s="12" t="s">
        <v>19</v>
      </c>
      <c r="D25" s="18">
        <v>22</v>
      </c>
      <c r="E25" s="14">
        <v>0.16</v>
      </c>
      <c r="F25" s="446"/>
      <c r="G25" s="446"/>
      <c r="H25" s="447"/>
      <c r="I25" s="27"/>
    </row>
    <row r="26" spans="1:9" s="3" customFormat="1" ht="12" customHeight="1">
      <c r="A26" s="15">
        <v>17</v>
      </c>
      <c r="B26" s="16" t="s">
        <v>35</v>
      </c>
      <c r="C26" s="17" t="s">
        <v>21</v>
      </c>
      <c r="D26" s="18">
        <v>23.4</v>
      </c>
      <c r="E26" s="14">
        <v>0.2</v>
      </c>
      <c r="F26" s="446"/>
      <c r="G26" s="446"/>
      <c r="H26" s="447"/>
      <c r="I26" s="27"/>
    </row>
    <row r="27" spans="1:9" s="3" customFormat="1" ht="12" customHeight="1">
      <c r="A27" s="15">
        <v>18</v>
      </c>
      <c r="B27" s="11" t="s">
        <v>36</v>
      </c>
      <c r="C27" s="12" t="s">
        <v>23</v>
      </c>
      <c r="D27" s="18">
        <v>18.600000000000001</v>
      </c>
      <c r="E27" s="14">
        <v>0.13</v>
      </c>
      <c r="F27" s="446"/>
      <c r="G27" s="446"/>
      <c r="H27" s="447"/>
      <c r="I27" s="27"/>
    </row>
    <row r="28" spans="1:9" s="3" customFormat="1" ht="12" customHeight="1">
      <c r="A28" s="15">
        <v>19</v>
      </c>
      <c r="B28" s="11" t="s">
        <v>37</v>
      </c>
      <c r="C28" s="12" t="s">
        <v>25</v>
      </c>
      <c r="D28" s="18">
        <v>16.399999999999999</v>
      </c>
      <c r="E28" s="14">
        <v>0.09</v>
      </c>
      <c r="F28" s="446"/>
      <c r="G28" s="446"/>
      <c r="H28" s="447"/>
      <c r="I28" s="27"/>
    </row>
    <row r="29" spans="1:9" s="3" customFormat="1" ht="12" customHeight="1">
      <c r="A29" s="28">
        <v>20</v>
      </c>
      <c r="B29" s="21" t="s">
        <v>38</v>
      </c>
      <c r="C29" s="22" t="s">
        <v>27</v>
      </c>
      <c r="D29" s="23">
        <v>31.1</v>
      </c>
      <c r="E29" s="24">
        <v>0.42</v>
      </c>
      <c r="F29" s="446"/>
      <c r="G29" s="446"/>
      <c r="H29" s="447"/>
      <c r="I29" s="27"/>
    </row>
    <row r="30" spans="1:9" s="3" customFormat="1" ht="18.75" customHeight="1">
      <c r="A30" s="4">
        <v>21</v>
      </c>
      <c r="B30" s="29" t="s">
        <v>39</v>
      </c>
      <c r="C30" s="25" t="s">
        <v>40</v>
      </c>
      <c r="D30" s="30">
        <v>2.6</v>
      </c>
      <c r="E30" s="31">
        <v>0.02</v>
      </c>
      <c r="F30" s="446" t="s">
        <v>41</v>
      </c>
      <c r="G30" s="446"/>
      <c r="H30" s="448"/>
      <c r="I30" s="32"/>
    </row>
    <row r="31" spans="1:9" s="3" customFormat="1" ht="18.75" customHeight="1">
      <c r="A31" s="10">
        <v>22</v>
      </c>
      <c r="B31" s="33" t="s">
        <v>42</v>
      </c>
      <c r="C31" s="12" t="s">
        <v>43</v>
      </c>
      <c r="D31" s="18">
        <v>3.1</v>
      </c>
      <c r="E31" s="14">
        <v>0.02</v>
      </c>
      <c r="F31" s="446"/>
      <c r="G31" s="446"/>
      <c r="H31" s="448"/>
      <c r="I31" s="32"/>
    </row>
    <row r="32" spans="1:9" s="3" customFormat="1" ht="18.75" customHeight="1">
      <c r="A32" s="15">
        <v>23</v>
      </c>
      <c r="B32" s="33" t="s">
        <v>44</v>
      </c>
      <c r="C32" s="12" t="s">
        <v>45</v>
      </c>
      <c r="D32" s="18">
        <v>3.7</v>
      </c>
      <c r="E32" s="14">
        <v>0.03</v>
      </c>
      <c r="F32" s="446"/>
      <c r="G32" s="446"/>
      <c r="H32" s="448"/>
      <c r="I32" s="32"/>
    </row>
    <row r="33" spans="1:9" s="3" customFormat="1" ht="22.5" customHeight="1">
      <c r="A33" s="10">
        <v>24</v>
      </c>
      <c r="B33" s="34" t="s">
        <v>46</v>
      </c>
      <c r="C33" s="35" t="s">
        <v>47</v>
      </c>
      <c r="D33" s="36">
        <v>4.2</v>
      </c>
      <c r="E33" s="37">
        <v>0.04</v>
      </c>
      <c r="F33" s="446"/>
      <c r="G33" s="446"/>
      <c r="H33" s="448"/>
      <c r="I33" s="32"/>
    </row>
    <row r="34" spans="1:9" s="3" customFormat="1" ht="12" customHeight="1">
      <c r="A34" s="4">
        <v>25</v>
      </c>
      <c r="B34" s="38" t="s">
        <v>48</v>
      </c>
      <c r="C34" s="6" t="s">
        <v>8</v>
      </c>
      <c r="D34" s="7">
        <v>11.5</v>
      </c>
      <c r="E34" s="39">
        <v>0.12</v>
      </c>
      <c r="F34" s="449" t="s">
        <v>49</v>
      </c>
      <c r="G34" s="449"/>
      <c r="H34" s="450" t="s">
        <v>50</v>
      </c>
      <c r="I34" s="32"/>
    </row>
    <row r="35" spans="1:9" s="3" customFormat="1" ht="12" customHeight="1">
      <c r="A35" s="15">
        <v>26</v>
      </c>
      <c r="B35" s="33" t="s">
        <v>51</v>
      </c>
      <c r="C35" s="12" t="s">
        <v>11</v>
      </c>
      <c r="D35" s="18">
        <v>13.4</v>
      </c>
      <c r="E35" s="40">
        <v>0.16</v>
      </c>
      <c r="F35" s="449"/>
      <c r="G35" s="449"/>
      <c r="H35" s="450"/>
      <c r="I35" s="32"/>
    </row>
    <row r="36" spans="1:9" s="3" customFormat="1" ht="12" customHeight="1">
      <c r="A36" s="15">
        <v>27</v>
      </c>
      <c r="B36" s="33" t="s">
        <v>52</v>
      </c>
      <c r="C36" s="12" t="s">
        <v>13</v>
      </c>
      <c r="D36" s="18">
        <v>14.64</v>
      </c>
      <c r="E36" s="40">
        <v>0.18</v>
      </c>
      <c r="F36" s="449"/>
      <c r="G36" s="449"/>
      <c r="H36" s="450"/>
      <c r="I36" s="32"/>
    </row>
    <row r="37" spans="1:9" s="3" customFormat="1" ht="12" customHeight="1">
      <c r="A37" s="15">
        <v>28</v>
      </c>
      <c r="B37" s="33" t="s">
        <v>53</v>
      </c>
      <c r="C37" s="12" t="s">
        <v>15</v>
      </c>
      <c r="D37" s="18">
        <v>17.13</v>
      </c>
      <c r="E37" s="40">
        <v>0.22</v>
      </c>
      <c r="F37" s="449"/>
      <c r="G37" s="449"/>
      <c r="H37" s="450"/>
      <c r="I37" s="32"/>
    </row>
    <row r="38" spans="1:9" s="3" customFormat="1" ht="12" customHeight="1">
      <c r="A38" s="15">
        <v>29</v>
      </c>
      <c r="B38" s="33" t="s">
        <v>54</v>
      </c>
      <c r="C38" s="12" t="s">
        <v>17</v>
      </c>
      <c r="D38" s="18">
        <v>20.100000000000001</v>
      </c>
      <c r="E38" s="40">
        <v>0.25</v>
      </c>
      <c r="F38" s="449"/>
      <c r="G38" s="449"/>
      <c r="H38" s="450"/>
      <c r="I38" s="32"/>
    </row>
    <row r="39" spans="1:9" s="3" customFormat="1" ht="12" customHeight="1">
      <c r="A39" s="15">
        <v>30</v>
      </c>
      <c r="B39" s="33" t="s">
        <v>55</v>
      </c>
      <c r="C39" s="12" t="s">
        <v>19</v>
      </c>
      <c r="D39" s="18">
        <v>23</v>
      </c>
      <c r="E39" s="40">
        <v>0.28999999999999998</v>
      </c>
      <c r="F39" s="449"/>
      <c r="G39" s="449"/>
      <c r="H39" s="450"/>
      <c r="I39" s="32"/>
    </row>
    <row r="40" spans="1:9" s="3" customFormat="1" ht="12" customHeight="1">
      <c r="A40" s="15">
        <v>31</v>
      </c>
      <c r="B40" s="33" t="s">
        <v>56</v>
      </c>
      <c r="C40" s="12" t="s">
        <v>21</v>
      </c>
      <c r="D40" s="18">
        <v>24.4</v>
      </c>
      <c r="E40" s="40">
        <v>0.34</v>
      </c>
      <c r="F40" s="449"/>
      <c r="G40" s="449"/>
      <c r="H40" s="450"/>
      <c r="I40" s="32"/>
    </row>
    <row r="41" spans="1:9" s="3" customFormat="1" ht="12" customHeight="1">
      <c r="A41" s="15">
        <v>32</v>
      </c>
      <c r="B41" s="33" t="s">
        <v>57</v>
      </c>
      <c r="C41" s="12" t="s">
        <v>23</v>
      </c>
      <c r="D41" s="18">
        <v>17.7</v>
      </c>
      <c r="E41" s="40">
        <v>0.21</v>
      </c>
      <c r="F41" s="449"/>
      <c r="G41" s="449"/>
      <c r="H41" s="450"/>
      <c r="I41" s="32"/>
    </row>
    <row r="42" spans="1:9" s="3" customFormat="1" ht="12" customHeight="1">
      <c r="A42" s="15">
        <v>33</v>
      </c>
      <c r="B42" s="33" t="s">
        <v>58</v>
      </c>
      <c r="C42" s="12" t="s">
        <v>25</v>
      </c>
      <c r="D42" s="18">
        <v>14.3</v>
      </c>
      <c r="E42" s="40">
        <v>0.2</v>
      </c>
      <c r="F42" s="449"/>
      <c r="G42" s="449"/>
      <c r="H42" s="450"/>
      <c r="I42" s="32"/>
    </row>
    <row r="43" spans="1:9" s="3" customFormat="1" ht="12" customHeight="1">
      <c r="A43" s="20">
        <v>34</v>
      </c>
      <c r="B43" s="41" t="s">
        <v>59</v>
      </c>
      <c r="C43" s="22" t="s">
        <v>27</v>
      </c>
      <c r="D43" s="23">
        <v>28.4</v>
      </c>
      <c r="E43" s="42">
        <v>0.22</v>
      </c>
      <c r="F43" s="449"/>
      <c r="G43" s="449"/>
      <c r="H43" s="450"/>
      <c r="I43" s="27"/>
    </row>
    <row r="44" spans="1:9" s="3" customFormat="1" ht="12" customHeight="1">
      <c r="A44" s="4">
        <v>35</v>
      </c>
      <c r="B44" s="16" t="s">
        <v>60</v>
      </c>
      <c r="C44" s="25" t="s">
        <v>8</v>
      </c>
      <c r="D44" s="30">
        <v>7.3</v>
      </c>
      <c r="E44" s="31">
        <v>0.06</v>
      </c>
      <c r="F44" s="446" t="s">
        <v>61</v>
      </c>
      <c r="G44" s="446"/>
      <c r="H44" s="451"/>
      <c r="I44" s="32"/>
    </row>
    <row r="45" spans="1:9" s="3" customFormat="1" ht="12" customHeight="1">
      <c r="A45" s="15">
        <v>36</v>
      </c>
      <c r="B45" s="11" t="s">
        <v>62</v>
      </c>
      <c r="C45" s="12" t="s">
        <v>11</v>
      </c>
      <c r="D45" s="18">
        <v>9.8000000000000007</v>
      </c>
      <c r="E45" s="14">
        <v>0.09</v>
      </c>
      <c r="F45" s="446"/>
      <c r="G45" s="446"/>
      <c r="H45" s="451"/>
      <c r="I45" s="32"/>
    </row>
    <row r="46" spans="1:9" s="3" customFormat="1" ht="12" customHeight="1">
      <c r="A46" s="15">
        <v>37</v>
      </c>
      <c r="B46" s="16" t="s">
        <v>63</v>
      </c>
      <c r="C46" s="17" t="s">
        <v>13</v>
      </c>
      <c r="D46" s="18">
        <v>10.6</v>
      </c>
      <c r="E46" s="14">
        <v>0.1</v>
      </c>
      <c r="F46" s="446"/>
      <c r="G46" s="446"/>
      <c r="H46" s="451"/>
      <c r="I46" s="32"/>
    </row>
    <row r="47" spans="1:9" s="3" customFormat="1" ht="12" customHeight="1">
      <c r="A47" s="15">
        <v>38</v>
      </c>
      <c r="B47" s="11" t="s">
        <v>64</v>
      </c>
      <c r="C47" s="12" t="s">
        <v>15</v>
      </c>
      <c r="D47" s="18">
        <v>12.1</v>
      </c>
      <c r="E47" s="14">
        <v>0.13</v>
      </c>
      <c r="F47" s="446"/>
      <c r="G47" s="446"/>
      <c r="H47" s="451"/>
      <c r="I47" s="32"/>
    </row>
    <row r="48" spans="1:9" s="3" customFormat="1" ht="12" customHeight="1">
      <c r="A48" s="15">
        <v>39</v>
      </c>
      <c r="B48" s="11" t="s">
        <v>65</v>
      </c>
      <c r="C48" s="12" t="s">
        <v>17</v>
      </c>
      <c r="D48" s="18">
        <v>14.3</v>
      </c>
      <c r="E48" s="14">
        <v>0.14000000000000001</v>
      </c>
      <c r="F48" s="446"/>
      <c r="G48" s="446"/>
      <c r="H48" s="451"/>
      <c r="I48" s="32"/>
    </row>
    <row r="49" spans="1:9" s="3" customFormat="1" ht="12" customHeight="1">
      <c r="A49" s="15">
        <v>40</v>
      </c>
      <c r="B49" s="11" t="s">
        <v>66</v>
      </c>
      <c r="C49" s="12" t="s">
        <v>19</v>
      </c>
      <c r="D49" s="18">
        <v>15.2</v>
      </c>
      <c r="E49" s="14">
        <v>0.16</v>
      </c>
      <c r="F49" s="446"/>
      <c r="G49" s="446"/>
      <c r="H49" s="451"/>
      <c r="I49" s="32"/>
    </row>
    <row r="50" spans="1:9" s="3" customFormat="1" ht="12" customHeight="1">
      <c r="A50" s="15">
        <v>41</v>
      </c>
      <c r="B50" s="16" t="s">
        <v>67</v>
      </c>
      <c r="C50" s="17" t="s">
        <v>21</v>
      </c>
      <c r="D50" s="18">
        <v>16</v>
      </c>
      <c r="E50" s="14">
        <v>0.2</v>
      </c>
      <c r="F50" s="446"/>
      <c r="G50" s="446"/>
      <c r="H50" s="451"/>
      <c r="I50" s="32"/>
    </row>
    <row r="51" spans="1:9" s="3" customFormat="1" ht="12" customHeight="1">
      <c r="A51" s="15">
        <v>42</v>
      </c>
      <c r="B51" s="11" t="s">
        <v>68</v>
      </c>
      <c r="C51" s="12" t="s">
        <v>23</v>
      </c>
      <c r="D51" s="18">
        <v>13</v>
      </c>
      <c r="E51" s="14">
        <v>0.15</v>
      </c>
      <c r="F51" s="446"/>
      <c r="G51" s="446"/>
      <c r="H51" s="451"/>
      <c r="I51" s="27"/>
    </row>
    <row r="52" spans="1:9" s="3" customFormat="1" ht="12" customHeight="1">
      <c r="A52" s="15">
        <v>43</v>
      </c>
      <c r="B52" s="11" t="s">
        <v>69</v>
      </c>
      <c r="C52" s="12" t="s">
        <v>25</v>
      </c>
      <c r="D52" s="18">
        <v>9.8000000000000007</v>
      </c>
      <c r="E52" s="14">
        <v>0.09</v>
      </c>
      <c r="F52" s="446"/>
      <c r="G52" s="446"/>
      <c r="H52" s="451"/>
      <c r="I52" s="27"/>
    </row>
    <row r="53" spans="1:9" s="3" customFormat="1" ht="12" customHeight="1">
      <c r="A53" s="20">
        <v>44</v>
      </c>
      <c r="B53" s="43" t="s">
        <v>70</v>
      </c>
      <c r="C53" s="44" t="s">
        <v>27</v>
      </c>
      <c r="D53" s="23">
        <v>18</v>
      </c>
      <c r="E53" s="24">
        <v>0.28999999999999998</v>
      </c>
      <c r="F53" s="446"/>
      <c r="G53" s="446"/>
      <c r="H53" s="451"/>
      <c r="I53" s="27"/>
    </row>
    <row r="54" spans="1:9" s="3" customFormat="1" ht="12.75" customHeight="1">
      <c r="A54" s="4">
        <v>45</v>
      </c>
      <c r="B54" s="5" t="s">
        <v>71</v>
      </c>
      <c r="C54" s="25" t="s">
        <v>8</v>
      </c>
      <c r="D54" s="26">
        <v>9.5</v>
      </c>
      <c r="E54" s="8">
        <v>0.08</v>
      </c>
      <c r="F54" s="446" t="s">
        <v>72</v>
      </c>
      <c r="G54" s="446"/>
      <c r="H54" s="452"/>
      <c r="I54" s="46"/>
    </row>
    <row r="55" spans="1:9" s="3" customFormat="1" ht="12.75" customHeight="1">
      <c r="A55" s="15">
        <v>46</v>
      </c>
      <c r="B55" s="11" t="s">
        <v>73</v>
      </c>
      <c r="C55" s="12" t="s">
        <v>11</v>
      </c>
      <c r="D55" s="18">
        <v>11</v>
      </c>
      <c r="E55" s="14">
        <v>0.09</v>
      </c>
      <c r="F55" s="446"/>
      <c r="G55" s="446"/>
      <c r="H55" s="452"/>
      <c r="I55" s="47"/>
    </row>
    <row r="56" spans="1:9" s="3" customFormat="1" ht="12.75" customHeight="1">
      <c r="A56" s="15">
        <v>47</v>
      </c>
      <c r="B56" s="16" t="s">
        <v>74</v>
      </c>
      <c r="C56" s="17" t="s">
        <v>13</v>
      </c>
      <c r="D56" s="18">
        <v>14.2</v>
      </c>
      <c r="E56" s="14">
        <v>0.13</v>
      </c>
      <c r="F56" s="446"/>
      <c r="G56" s="446"/>
      <c r="H56" s="452"/>
      <c r="I56" s="48"/>
    </row>
    <row r="57" spans="1:9" s="3" customFormat="1" ht="12.75" customHeight="1">
      <c r="A57" s="15">
        <v>48</v>
      </c>
      <c r="B57" s="11" t="s">
        <v>75</v>
      </c>
      <c r="C57" s="12" t="s">
        <v>15</v>
      </c>
      <c r="D57" s="18">
        <v>14.7</v>
      </c>
      <c r="E57" s="14">
        <v>0.13</v>
      </c>
      <c r="F57" s="446"/>
      <c r="G57" s="446"/>
      <c r="H57" s="452"/>
      <c r="I57" s="48"/>
    </row>
    <row r="58" spans="1:9" s="3" customFormat="1" ht="12.75" customHeight="1">
      <c r="A58" s="15">
        <v>49</v>
      </c>
      <c r="B58" s="11" t="s">
        <v>76</v>
      </c>
      <c r="C58" s="12" t="s">
        <v>17</v>
      </c>
      <c r="D58" s="18">
        <v>17.2</v>
      </c>
      <c r="E58" s="14">
        <v>0.18</v>
      </c>
      <c r="F58" s="446"/>
      <c r="G58" s="446"/>
      <c r="H58" s="452"/>
      <c r="I58" s="49"/>
    </row>
    <row r="59" spans="1:9" s="3" customFormat="1" ht="12.75" customHeight="1">
      <c r="A59" s="15">
        <v>50</v>
      </c>
      <c r="B59" s="11" t="s">
        <v>77</v>
      </c>
      <c r="C59" s="12" t="s">
        <v>19</v>
      </c>
      <c r="D59" s="18">
        <v>17.5</v>
      </c>
      <c r="E59" s="14">
        <v>0.19</v>
      </c>
      <c r="F59" s="446"/>
      <c r="G59" s="446"/>
      <c r="H59" s="452"/>
      <c r="I59" s="49"/>
    </row>
    <row r="60" spans="1:9" s="3" customFormat="1" ht="12.75" customHeight="1">
      <c r="A60" s="15">
        <v>51</v>
      </c>
      <c r="B60" s="16" t="s">
        <v>78</v>
      </c>
      <c r="C60" s="17" t="s">
        <v>21</v>
      </c>
      <c r="D60" s="18">
        <v>18.3</v>
      </c>
      <c r="E60" s="14">
        <v>0.24</v>
      </c>
      <c r="F60" s="446"/>
      <c r="G60" s="446"/>
      <c r="H60" s="452"/>
      <c r="I60" s="49"/>
    </row>
    <row r="61" spans="1:9" s="3" customFormat="1" ht="12.75" customHeight="1">
      <c r="A61" s="15">
        <v>52</v>
      </c>
      <c r="B61" s="11" t="s">
        <v>79</v>
      </c>
      <c r="C61" s="12" t="s">
        <v>23</v>
      </c>
      <c r="D61" s="18">
        <v>15.3</v>
      </c>
      <c r="E61" s="14">
        <v>0.16</v>
      </c>
      <c r="F61" s="446"/>
      <c r="G61" s="446"/>
      <c r="H61" s="452"/>
      <c r="I61" s="49"/>
    </row>
    <row r="62" spans="1:9" s="3" customFormat="1" ht="12.75" customHeight="1">
      <c r="A62" s="15">
        <v>53</v>
      </c>
      <c r="B62" s="11" t="s">
        <v>80</v>
      </c>
      <c r="C62" s="12" t="s">
        <v>25</v>
      </c>
      <c r="D62" s="18">
        <v>13</v>
      </c>
      <c r="E62" s="14">
        <v>0.09</v>
      </c>
      <c r="F62" s="446"/>
      <c r="G62" s="446"/>
      <c r="H62" s="452"/>
    </row>
    <row r="63" spans="1:9" s="3" customFormat="1" ht="12.75" customHeight="1">
      <c r="A63" s="15">
        <v>54</v>
      </c>
      <c r="B63" s="16" t="s">
        <v>81</v>
      </c>
      <c r="C63" s="17" t="s">
        <v>27</v>
      </c>
      <c r="D63" s="18">
        <v>22.4</v>
      </c>
      <c r="E63" s="14">
        <v>0.32</v>
      </c>
      <c r="F63" s="446"/>
      <c r="G63" s="446"/>
      <c r="H63" s="452"/>
    </row>
    <row r="64" spans="1:9" s="3" customFormat="1" ht="12.75" customHeight="1">
      <c r="A64" s="28">
        <v>55</v>
      </c>
      <c r="B64" s="21" t="s">
        <v>82</v>
      </c>
      <c r="C64" s="22" t="s">
        <v>83</v>
      </c>
      <c r="D64" s="23">
        <v>23.4</v>
      </c>
      <c r="E64" s="24">
        <v>0.34</v>
      </c>
      <c r="F64" s="446"/>
      <c r="G64" s="446"/>
      <c r="H64" s="452"/>
    </row>
  </sheetData>
  <sheetProtection selectLockedCells="1" selectUnlockedCells="1"/>
  <mergeCells count="20">
    <mergeCell ref="F34:G43"/>
    <mergeCell ref="H34:H43"/>
    <mergeCell ref="F44:G53"/>
    <mergeCell ref="H44:H53"/>
    <mergeCell ref="F54:G64"/>
    <mergeCell ref="H54:H64"/>
    <mergeCell ref="F10:G19"/>
    <mergeCell ref="H10:H19"/>
    <mergeCell ref="F20:G29"/>
    <mergeCell ref="H20:H29"/>
    <mergeCell ref="F30:G33"/>
    <mergeCell ref="H30:H33"/>
    <mergeCell ref="A1:H7"/>
    <mergeCell ref="A8:A9"/>
    <mergeCell ref="B8:B9"/>
    <mergeCell ref="C8:C9"/>
    <mergeCell ref="D8:D9"/>
    <mergeCell ref="E8:E9"/>
    <mergeCell ref="F8:G9"/>
    <mergeCell ref="H8:H9"/>
  </mergeCells>
  <printOptions horizontalCentered="1" verticalCentered="1"/>
  <pageMargins left="0.78749999999999998" right="0" top="0" bottom="0" header="0.51180555555555551" footer="0.51180555555555551"/>
  <pageSetup paperSize="9" scale="81" firstPageNumber="0" orientation="portrait"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IV33"/>
  <sheetViews>
    <sheetView view="pageBreakPreview" zoomScale="65" zoomScaleNormal="80" zoomScaleSheetLayoutView="65" workbookViewId="0">
      <selection activeCell="B33" sqref="B33"/>
    </sheetView>
  </sheetViews>
  <sheetFormatPr baseColWidth="10" defaultColWidth="8.83203125" defaultRowHeight="13"/>
  <cols>
    <col min="1" max="1" width="4.33203125" style="177" customWidth="1"/>
    <col min="2" max="2" width="11.5" style="177" customWidth="1"/>
    <col min="3" max="3" width="12.6640625" style="177" customWidth="1"/>
    <col min="4" max="5" width="8" style="177" customWidth="1"/>
    <col min="6" max="6" width="14.1640625" style="177" customWidth="1"/>
    <col min="7" max="7" width="24.5" style="177" customWidth="1"/>
    <col min="8" max="8" width="4.5" style="177" customWidth="1"/>
    <col min="9" max="16384" width="8.83203125" style="177"/>
  </cols>
  <sheetData>
    <row r="1" spans="1:256" ht="9" customHeight="1">
      <c r="A1" s="441"/>
      <c r="B1" s="441"/>
      <c r="C1" s="441"/>
      <c r="D1" s="441"/>
      <c r="E1" s="441"/>
      <c r="F1" s="441"/>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8.5" customHeight="1">
      <c r="A2" s="441"/>
      <c r="B2" s="441"/>
      <c r="C2" s="441"/>
      <c r="D2" s="441"/>
      <c r="E2" s="441"/>
      <c r="F2" s="441"/>
      <c r="G2" s="441"/>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9.5" customHeight="1">
      <c r="A3" s="441"/>
      <c r="B3" s="441"/>
      <c r="C3" s="441"/>
      <c r="D3" s="441"/>
      <c r="E3" s="441"/>
      <c r="F3" s="441"/>
      <c r="G3" s="441"/>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3.25" customHeight="1">
      <c r="A4" s="441"/>
      <c r="B4" s="441"/>
      <c r="C4" s="441"/>
      <c r="D4" s="441"/>
      <c r="E4" s="441"/>
      <c r="F4" s="441"/>
      <c r="G4" s="44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4" customHeight="1">
      <c r="A5" s="441"/>
      <c r="B5" s="441"/>
      <c r="C5" s="441"/>
      <c r="D5" s="441"/>
      <c r="E5" s="441"/>
      <c r="F5" s="441"/>
      <c r="G5" s="441"/>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441"/>
      <c r="B6" s="441"/>
      <c r="C6" s="441"/>
      <c r="D6" s="441"/>
      <c r="E6" s="441"/>
      <c r="F6" s="441"/>
      <c r="G6" s="44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3.25" customHeight="1">
      <c r="A7" s="441"/>
      <c r="B7" s="441"/>
      <c r="C7" s="441"/>
      <c r="D7" s="441"/>
      <c r="E7" s="441"/>
      <c r="F7" s="441"/>
      <c r="G7" s="441"/>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s="552" t="s">
        <v>368</v>
      </c>
      <c r="B8" s="552" t="s">
        <v>1</v>
      </c>
      <c r="C8" s="552" t="s">
        <v>2</v>
      </c>
      <c r="D8" s="454" t="s">
        <v>84</v>
      </c>
      <c r="E8" s="454" t="s">
        <v>274</v>
      </c>
      <c r="F8" s="552" t="s">
        <v>6</v>
      </c>
      <c r="G8" s="552"/>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84" customFormat="1" ht="27.5" customHeight="1">
      <c r="A9" s="552"/>
      <c r="B9" s="552"/>
      <c r="C9" s="552"/>
      <c r="D9" s="454"/>
      <c r="E9" s="454"/>
      <c r="F9" s="552"/>
      <c r="G9" s="552"/>
    </row>
    <row r="10" spans="1:256" s="184" customFormat="1" ht="15.75" customHeight="1">
      <c r="A10" s="552"/>
      <c r="B10" s="552"/>
      <c r="C10" s="552"/>
      <c r="D10" s="454"/>
      <c r="E10" s="454"/>
      <c r="F10" s="552"/>
      <c r="G10" s="552"/>
    </row>
    <row r="11" spans="1:256" s="184" customFormat="1" ht="31.5" customHeight="1">
      <c r="A11" s="187">
        <v>13</v>
      </c>
      <c r="B11" s="249" t="s">
        <v>390</v>
      </c>
      <c r="C11" s="187" t="s">
        <v>11</v>
      </c>
      <c r="D11" s="262">
        <v>26.16</v>
      </c>
      <c r="E11" s="262">
        <v>0.25</v>
      </c>
      <c r="F11" s="564" t="s">
        <v>391</v>
      </c>
      <c r="G11" s="564"/>
    </row>
    <row r="12" spans="1:256" s="184" customFormat="1" ht="31.5" customHeight="1">
      <c r="A12" s="187">
        <v>14</v>
      </c>
      <c r="B12" s="249" t="s">
        <v>392</v>
      </c>
      <c r="C12" s="187" t="s">
        <v>17</v>
      </c>
      <c r="D12" s="262">
        <v>28.45</v>
      </c>
      <c r="E12" s="262">
        <v>0.35</v>
      </c>
      <c r="F12" s="564"/>
      <c r="G12" s="564"/>
    </row>
    <row r="13" spans="1:256" s="184" customFormat="1" ht="31.5" customHeight="1">
      <c r="A13" s="187">
        <v>15</v>
      </c>
      <c r="B13" s="249" t="s">
        <v>393</v>
      </c>
      <c r="C13" s="187" t="s">
        <v>21</v>
      </c>
      <c r="D13" s="262">
        <v>38.799999999999997</v>
      </c>
      <c r="E13" s="262">
        <v>0.41</v>
      </c>
      <c r="F13" s="564"/>
      <c r="G13" s="564"/>
    </row>
    <row r="14" spans="1:256" s="184" customFormat="1" ht="62.25" customHeight="1">
      <c r="A14" s="250" t="s">
        <v>372</v>
      </c>
      <c r="B14" s="554" t="s">
        <v>394</v>
      </c>
      <c r="C14" s="554"/>
      <c r="D14" s="554"/>
      <c r="E14" s="554"/>
      <c r="F14" s="554"/>
      <c r="G14" s="554"/>
    </row>
    <row r="15" spans="1:256" s="184" customFormat="1" ht="47.25" customHeight="1">
      <c r="A15" s="187">
        <v>16</v>
      </c>
      <c r="B15" s="253" t="s">
        <v>395</v>
      </c>
      <c r="C15" s="251" t="s">
        <v>15</v>
      </c>
      <c r="D15" s="263">
        <v>15</v>
      </c>
      <c r="E15" s="263">
        <v>0.22</v>
      </c>
      <c r="F15" s="554"/>
      <c r="G15" s="554"/>
    </row>
    <row r="16" spans="1:256" s="184" customFormat="1" ht="116" customHeight="1">
      <c r="A16" s="250" t="s">
        <v>372</v>
      </c>
      <c r="B16" s="565" t="s">
        <v>396</v>
      </c>
      <c r="C16" s="565"/>
      <c r="D16" s="565"/>
      <c r="E16" s="565"/>
      <c r="F16" s="554"/>
      <c r="G16" s="554"/>
    </row>
    <row r="17" spans="1:7" s="184" customFormat="1" ht="32.25" customHeight="1">
      <c r="A17" s="187">
        <v>17</v>
      </c>
      <c r="B17" s="249" t="s">
        <v>397</v>
      </c>
      <c r="C17" s="187" t="s">
        <v>11</v>
      </c>
      <c r="D17" s="262">
        <v>32.200000000000003</v>
      </c>
      <c r="E17" s="262">
        <v>0.34</v>
      </c>
      <c r="F17" s="566" t="s">
        <v>398</v>
      </c>
      <c r="G17" s="566"/>
    </row>
    <row r="18" spans="1:7" s="184" customFormat="1" ht="32.25" customHeight="1">
      <c r="A18" s="187">
        <v>18</v>
      </c>
      <c r="B18" s="249" t="s">
        <v>399</v>
      </c>
      <c r="C18" s="187" t="s">
        <v>17</v>
      </c>
      <c r="D18" s="262">
        <v>34.53</v>
      </c>
      <c r="E18" s="262">
        <v>0.47</v>
      </c>
      <c r="F18" s="566"/>
      <c r="G18" s="566"/>
    </row>
    <row r="19" spans="1:7" s="184" customFormat="1" ht="32.25" customHeight="1">
      <c r="A19" s="187">
        <v>19</v>
      </c>
      <c r="B19" s="249" t="s">
        <v>400</v>
      </c>
      <c r="C19" s="187" t="s">
        <v>21</v>
      </c>
      <c r="D19" s="262">
        <v>44.8</v>
      </c>
      <c r="E19" s="262">
        <v>0.55000000000000004</v>
      </c>
      <c r="F19" s="566"/>
      <c r="G19" s="566"/>
    </row>
    <row r="20" spans="1:7" s="184" customFormat="1" ht="49.75" customHeight="1">
      <c r="A20" s="250" t="s">
        <v>372</v>
      </c>
      <c r="B20" s="567" t="s">
        <v>401</v>
      </c>
      <c r="C20" s="567"/>
      <c r="D20" s="567"/>
      <c r="E20" s="567"/>
      <c r="F20" s="567"/>
      <c r="G20" s="567"/>
    </row>
    <row r="21" spans="1:7" s="184" customFormat="1" ht="31.5" customHeight="1">
      <c r="A21" s="187">
        <v>20</v>
      </c>
      <c r="B21" s="249" t="s">
        <v>402</v>
      </c>
      <c r="C21" s="187" t="s">
        <v>11</v>
      </c>
      <c r="D21" s="262">
        <v>32.200000000000003</v>
      </c>
      <c r="E21" s="262">
        <v>0.34</v>
      </c>
      <c r="F21" s="553"/>
      <c r="G21" s="553"/>
    </row>
    <row r="22" spans="1:7" s="184" customFormat="1" ht="31.5" customHeight="1">
      <c r="A22" s="187">
        <v>21</v>
      </c>
      <c r="B22" s="249" t="s">
        <v>403</v>
      </c>
      <c r="C22" s="187" t="s">
        <v>17</v>
      </c>
      <c r="D22" s="262">
        <v>34.53</v>
      </c>
      <c r="E22" s="262">
        <v>0.47</v>
      </c>
      <c r="F22" s="553"/>
      <c r="G22" s="553"/>
    </row>
    <row r="23" spans="1:7" s="184" customFormat="1" ht="31.5" customHeight="1">
      <c r="A23" s="187">
        <v>22</v>
      </c>
      <c r="B23" s="249" t="s">
        <v>404</v>
      </c>
      <c r="C23" s="187" t="s">
        <v>21</v>
      </c>
      <c r="D23" s="262">
        <v>44.8</v>
      </c>
      <c r="E23" s="262">
        <v>0.55000000000000004</v>
      </c>
      <c r="F23" s="553"/>
      <c r="G23" s="553"/>
    </row>
    <row r="24" spans="1:7" s="184" customFormat="1" ht="48" customHeight="1">
      <c r="A24" s="257" t="s">
        <v>372</v>
      </c>
      <c r="B24" s="568" t="s">
        <v>405</v>
      </c>
      <c r="C24" s="568"/>
      <c r="D24" s="568"/>
      <c r="E24" s="568"/>
      <c r="F24" s="568"/>
      <c r="G24" s="568"/>
    </row>
    <row r="25" spans="1:7" s="184" customFormat="1" ht="57.75" hidden="1" customHeight="1">
      <c r="A25" s="187">
        <v>23</v>
      </c>
      <c r="B25" s="264" t="s">
        <v>406</v>
      </c>
      <c r="C25" s="265" t="s">
        <v>407</v>
      </c>
      <c r="D25" s="266">
        <v>16</v>
      </c>
      <c r="E25" s="266">
        <v>0.14000000000000001</v>
      </c>
      <c r="F25" s="569"/>
      <c r="G25" s="569"/>
    </row>
    <row r="26" spans="1:7" s="184" customFormat="1" ht="51" customHeight="1">
      <c r="A26" s="187">
        <v>24</v>
      </c>
      <c r="B26" s="267" t="s">
        <v>408</v>
      </c>
      <c r="C26" s="268" t="s">
        <v>407</v>
      </c>
      <c r="D26" s="269">
        <v>14</v>
      </c>
      <c r="E26" s="270">
        <v>0.14000000000000001</v>
      </c>
      <c r="F26" s="570"/>
      <c r="G26" s="570"/>
    </row>
    <row r="27" spans="1:7" s="184" customFormat="1" ht="87.75" customHeight="1">
      <c r="A27" s="257" t="s">
        <v>372</v>
      </c>
      <c r="B27" s="571" t="s">
        <v>409</v>
      </c>
      <c r="C27" s="571"/>
      <c r="D27" s="571"/>
      <c r="E27" s="571"/>
      <c r="F27" s="571"/>
      <c r="G27" s="571"/>
    </row>
    <row r="28" spans="1:7">
      <c r="A28" s="572" t="s">
        <v>410</v>
      </c>
      <c r="B28" s="572"/>
      <c r="C28" s="572"/>
      <c r="D28" s="572"/>
      <c r="E28" s="572"/>
      <c r="F28" s="572"/>
      <c r="G28" s="572"/>
    </row>
    <row r="29" spans="1:7" ht="13.5" customHeight="1">
      <c r="A29" s="258" t="s">
        <v>386</v>
      </c>
      <c r="B29" s="557" t="s">
        <v>186</v>
      </c>
      <c r="C29" s="557"/>
      <c r="D29" s="271" t="s">
        <v>411</v>
      </c>
      <c r="E29" s="559" t="s">
        <v>412</v>
      </c>
      <c r="F29" s="559"/>
      <c r="G29" s="260" t="s">
        <v>387</v>
      </c>
    </row>
    <row r="30" spans="1:7" ht="40.5" customHeight="1">
      <c r="A30" s="272">
        <v>1</v>
      </c>
      <c r="B30" s="562" t="s">
        <v>413</v>
      </c>
      <c r="C30" s="562"/>
      <c r="D30" s="273">
        <v>600</v>
      </c>
      <c r="E30" s="573"/>
      <c r="F30" s="573"/>
      <c r="G30" s="215"/>
    </row>
    <row r="31" spans="1:7" ht="42" customHeight="1">
      <c r="A31" s="272">
        <v>2</v>
      </c>
      <c r="B31" s="574" t="s">
        <v>414</v>
      </c>
      <c r="C31" s="574"/>
      <c r="D31" s="273">
        <v>450</v>
      </c>
      <c r="E31" s="573"/>
      <c r="F31" s="573"/>
      <c r="G31" s="215"/>
    </row>
    <row r="32" spans="1:7" ht="53.75" customHeight="1">
      <c r="A32" s="272">
        <v>3</v>
      </c>
      <c r="B32" s="562" t="s">
        <v>415</v>
      </c>
      <c r="C32" s="562"/>
      <c r="D32" s="273">
        <v>450</v>
      </c>
      <c r="E32" s="573"/>
      <c r="F32" s="573"/>
      <c r="G32" s="215"/>
    </row>
    <row r="33" spans="1:7" ht="47.25" customHeight="1">
      <c r="A33" s="272">
        <v>4</v>
      </c>
      <c r="B33" s="574" t="s">
        <v>416</v>
      </c>
      <c r="C33" s="574"/>
      <c r="D33" s="273">
        <v>450</v>
      </c>
      <c r="E33" s="573"/>
      <c r="F33" s="573"/>
      <c r="G33" s="215"/>
    </row>
  </sheetData>
  <sheetProtection selectLockedCells="1" selectUnlockedCells="1"/>
  <mergeCells count="29">
    <mergeCell ref="B32:C32"/>
    <mergeCell ref="E32:F32"/>
    <mergeCell ref="B33:C33"/>
    <mergeCell ref="E33:F33"/>
    <mergeCell ref="B29:C29"/>
    <mergeCell ref="E29:F29"/>
    <mergeCell ref="B30:C30"/>
    <mergeCell ref="E30:F30"/>
    <mergeCell ref="B31:C31"/>
    <mergeCell ref="E31:F31"/>
    <mergeCell ref="F21:G23"/>
    <mergeCell ref="B24:G24"/>
    <mergeCell ref="F25:G25"/>
    <mergeCell ref="F26:G26"/>
    <mergeCell ref="B27:G27"/>
    <mergeCell ref="A28:G28"/>
    <mergeCell ref="F11:G13"/>
    <mergeCell ref="B14:G14"/>
    <mergeCell ref="F15:G16"/>
    <mergeCell ref="B16:E16"/>
    <mergeCell ref="F17:G19"/>
    <mergeCell ref="B20:G20"/>
    <mergeCell ref="A1:G7"/>
    <mergeCell ref="A8:A10"/>
    <mergeCell ref="B8:B10"/>
    <mergeCell ref="C8:C10"/>
    <mergeCell ref="D8:D10"/>
    <mergeCell ref="E8:E10"/>
    <mergeCell ref="F8:G10"/>
  </mergeCells>
  <pageMargins left="0.78749999999999998" right="0" top="0" bottom="0" header="0.51180555555555551" footer="0.51180555555555551"/>
  <pageSetup paperSize="9" scale="74"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F49"/>
  <sheetViews>
    <sheetView view="pageBreakPreview" topLeftCell="A17" zoomScale="65" zoomScaleNormal="90" zoomScaleSheetLayoutView="65" workbookViewId="0">
      <selection activeCell="B15" sqref="B15"/>
    </sheetView>
  </sheetViews>
  <sheetFormatPr baseColWidth="10" defaultColWidth="8.83203125" defaultRowHeight="13"/>
  <cols>
    <col min="1" max="1" width="5.5" style="274" customWidth="1"/>
    <col min="2" max="2" width="14.33203125" style="274" customWidth="1"/>
    <col min="3" max="3" width="12.83203125" style="274" customWidth="1"/>
    <col min="4" max="4" width="7.83203125" style="274" customWidth="1"/>
    <col min="5" max="5" width="7.6640625" style="274" customWidth="1"/>
    <col min="6" max="6" width="27.83203125" style="274" customWidth="1"/>
    <col min="7" max="7" width="3.83203125" style="274" customWidth="1"/>
    <col min="8" max="16384" width="8.83203125" style="274"/>
  </cols>
  <sheetData>
    <row r="1" spans="1:6" s="275" customFormat="1" ht="11.25" customHeight="1">
      <c r="A1" s="441"/>
      <c r="B1" s="441"/>
      <c r="C1" s="575" t="s">
        <v>417</v>
      </c>
      <c r="D1" s="575"/>
      <c r="E1" s="575"/>
      <c r="F1" s="575"/>
    </row>
    <row r="2" spans="1:6" s="275" customFormat="1" ht="9.5" customHeight="1">
      <c r="A2" s="441"/>
      <c r="B2" s="441"/>
      <c r="C2" s="575"/>
      <c r="D2" s="575"/>
      <c r="E2" s="575"/>
      <c r="F2" s="575"/>
    </row>
    <row r="3" spans="1:6" s="275" customFormat="1" ht="17.25" customHeight="1">
      <c r="A3" s="441"/>
      <c r="B3" s="441"/>
      <c r="C3" s="575"/>
      <c r="D3" s="575"/>
      <c r="E3" s="575"/>
      <c r="F3" s="575"/>
    </row>
    <row r="4" spans="1:6" s="275" customFormat="1" ht="9" customHeight="1">
      <c r="A4" s="441"/>
      <c r="B4" s="441"/>
      <c r="C4" s="575"/>
      <c r="D4" s="575"/>
      <c r="E4" s="575"/>
      <c r="F4" s="575"/>
    </row>
    <row r="5" spans="1:6" s="275" customFormat="1" ht="12" customHeight="1">
      <c r="A5" s="441"/>
      <c r="B5" s="441"/>
      <c r="C5" s="575"/>
      <c r="D5" s="575"/>
      <c r="E5" s="575"/>
      <c r="F5" s="575"/>
    </row>
    <row r="6" spans="1:6" s="275" customFormat="1" ht="9" customHeight="1">
      <c r="A6" s="441"/>
      <c r="B6" s="441"/>
      <c r="C6" s="575"/>
      <c r="D6" s="575"/>
      <c r="E6" s="575"/>
      <c r="F6" s="575"/>
    </row>
    <row r="7" spans="1:6" s="275" customFormat="1" ht="14.5" hidden="1" customHeight="1">
      <c r="A7" s="441"/>
      <c r="B7" s="441"/>
      <c r="C7" s="575"/>
      <c r="D7" s="575"/>
      <c r="E7" s="575"/>
      <c r="F7" s="575"/>
    </row>
    <row r="8" spans="1:6" s="276" customFormat="1" ht="25.5" customHeight="1">
      <c r="A8" s="576" t="s">
        <v>418</v>
      </c>
      <c r="B8" s="576" t="s">
        <v>1</v>
      </c>
      <c r="C8" s="576" t="s">
        <v>2</v>
      </c>
      <c r="D8" s="454" t="s">
        <v>84</v>
      </c>
      <c r="E8" s="454" t="s">
        <v>274</v>
      </c>
      <c r="F8" s="577" t="s">
        <v>419</v>
      </c>
    </row>
    <row r="9" spans="1:6" s="276" customFormat="1" ht="22.5" customHeight="1">
      <c r="A9" s="576"/>
      <c r="B9" s="576"/>
      <c r="C9" s="576"/>
      <c r="D9" s="454"/>
      <c r="E9" s="454"/>
      <c r="F9" s="577"/>
    </row>
    <row r="10" spans="1:6" s="276" customFormat="1" ht="28.5" customHeight="1">
      <c r="A10" s="576"/>
      <c r="B10" s="576"/>
      <c r="C10" s="576"/>
      <c r="D10" s="454"/>
      <c r="E10" s="454"/>
      <c r="F10" s="577"/>
    </row>
    <row r="11" spans="1:6" s="280" customFormat="1" ht="21.75" customHeight="1">
      <c r="A11" s="277">
        <v>1</v>
      </c>
      <c r="B11" s="278" t="s">
        <v>420</v>
      </c>
      <c r="C11" s="277" t="s">
        <v>421</v>
      </c>
      <c r="D11" s="26">
        <v>12.5</v>
      </c>
      <c r="E11" s="8">
        <f>0.525*0.82*0.14</f>
        <v>6.0270000000000004E-2</v>
      </c>
      <c r="F11" s="578"/>
    </row>
    <row r="12" spans="1:6" s="280" customFormat="1" ht="21.75" customHeight="1">
      <c r="A12" s="277">
        <v>2</v>
      </c>
      <c r="B12" s="278" t="s">
        <v>422</v>
      </c>
      <c r="C12" s="277" t="s">
        <v>423</v>
      </c>
      <c r="D12" s="18">
        <v>15</v>
      </c>
      <c r="E12" s="14">
        <v>0.09</v>
      </c>
      <c r="F12" s="578"/>
    </row>
    <row r="13" spans="1:6" s="280" customFormat="1" ht="21.75" customHeight="1">
      <c r="A13" s="277">
        <v>3</v>
      </c>
      <c r="B13" s="278" t="s">
        <v>424</v>
      </c>
      <c r="C13" s="277" t="s">
        <v>425</v>
      </c>
      <c r="D13" s="18">
        <v>18.399999999999999</v>
      </c>
      <c r="E13" s="14">
        <v>0.1</v>
      </c>
      <c r="F13" s="578"/>
    </row>
    <row r="14" spans="1:6" s="280" customFormat="1" ht="21.75" customHeight="1">
      <c r="A14" s="277">
        <v>4</v>
      </c>
      <c r="B14" s="278" t="s">
        <v>426</v>
      </c>
      <c r="C14" s="277" t="s">
        <v>427</v>
      </c>
      <c r="D14" s="262">
        <v>23.3</v>
      </c>
      <c r="E14" s="281">
        <v>0.14000000000000001</v>
      </c>
      <c r="F14" s="578"/>
    </row>
    <row r="15" spans="1:6" s="280" customFormat="1" ht="54.5" customHeight="1">
      <c r="A15" s="282" t="s">
        <v>428</v>
      </c>
      <c r="B15" s="579" t="s">
        <v>429</v>
      </c>
      <c r="C15" s="579"/>
      <c r="D15" s="579"/>
      <c r="E15" s="579"/>
      <c r="F15" s="579"/>
    </row>
    <row r="16" spans="1:6" s="280" customFormat="1" ht="18.75" customHeight="1">
      <c r="A16" s="277">
        <v>5</v>
      </c>
      <c r="B16" s="278" t="s">
        <v>430</v>
      </c>
      <c r="C16" s="277" t="s">
        <v>421</v>
      </c>
      <c r="D16" s="26">
        <v>18.600000000000001</v>
      </c>
      <c r="E16" s="8">
        <v>0.08</v>
      </c>
      <c r="F16" s="578"/>
    </row>
    <row r="17" spans="1:6" s="280" customFormat="1" ht="18.75" customHeight="1">
      <c r="A17" s="277">
        <v>6</v>
      </c>
      <c r="B17" s="278" t="s">
        <v>431</v>
      </c>
      <c r="C17" s="277" t="s">
        <v>423</v>
      </c>
      <c r="D17" s="18">
        <v>19.5</v>
      </c>
      <c r="E17" s="14">
        <v>0.11</v>
      </c>
      <c r="F17" s="578"/>
    </row>
    <row r="18" spans="1:6" s="280" customFormat="1" ht="18.75" customHeight="1">
      <c r="A18" s="277">
        <v>7</v>
      </c>
      <c r="B18" s="278" t="s">
        <v>432</v>
      </c>
      <c r="C18" s="277" t="s">
        <v>425</v>
      </c>
      <c r="D18" s="18">
        <v>23</v>
      </c>
      <c r="E18" s="14">
        <v>0.09</v>
      </c>
      <c r="F18" s="578"/>
    </row>
    <row r="19" spans="1:6" s="280" customFormat="1" ht="18.75" customHeight="1">
      <c r="A19" s="277">
        <v>8</v>
      </c>
      <c r="B19" s="278" t="s">
        <v>433</v>
      </c>
      <c r="C19" s="277" t="s">
        <v>427</v>
      </c>
      <c r="D19" s="262">
        <v>25.1</v>
      </c>
      <c r="E19" s="281">
        <v>0.13</v>
      </c>
      <c r="F19" s="578"/>
    </row>
    <row r="20" spans="1:6" s="280" customFormat="1" ht="39" customHeight="1">
      <c r="A20" s="282" t="s">
        <v>428</v>
      </c>
      <c r="B20" s="579" t="s">
        <v>434</v>
      </c>
      <c r="C20" s="579"/>
      <c r="D20" s="579"/>
      <c r="E20" s="579"/>
      <c r="F20" s="579"/>
    </row>
    <row r="21" spans="1:6" s="280" customFormat="1" ht="27" customHeight="1">
      <c r="A21" s="277">
        <v>9</v>
      </c>
      <c r="B21" s="278" t="s">
        <v>435</v>
      </c>
      <c r="C21" s="283" t="s">
        <v>427</v>
      </c>
      <c r="D21" s="18">
        <v>20.100000000000001</v>
      </c>
      <c r="E21" s="14">
        <v>0.15</v>
      </c>
      <c r="F21" s="580"/>
    </row>
    <row r="22" spans="1:6" s="280" customFormat="1" ht="27" customHeight="1">
      <c r="A22" s="277">
        <v>10</v>
      </c>
      <c r="B22" s="278" t="s">
        <v>436</v>
      </c>
      <c r="C22" s="283" t="s">
        <v>437</v>
      </c>
      <c r="D22" s="18">
        <v>25.4</v>
      </c>
      <c r="E22" s="14">
        <v>0.2</v>
      </c>
      <c r="F22" s="580"/>
    </row>
    <row r="23" spans="1:6" s="280" customFormat="1" ht="61.5" customHeight="1">
      <c r="A23" s="282" t="s">
        <v>372</v>
      </c>
      <c r="B23" s="579" t="s">
        <v>438</v>
      </c>
      <c r="C23" s="579"/>
      <c r="D23" s="579"/>
      <c r="E23" s="579"/>
      <c r="F23" s="579"/>
    </row>
    <row r="24" spans="1:6" s="280" customFormat="1" ht="31.5" customHeight="1">
      <c r="A24" s="277">
        <v>11</v>
      </c>
      <c r="B24" s="581" t="s">
        <v>439</v>
      </c>
      <c r="C24" s="581"/>
      <c r="D24" s="262">
        <v>13.3</v>
      </c>
      <c r="E24" s="284">
        <v>0.36</v>
      </c>
      <c r="F24" s="582"/>
    </row>
    <row r="25" spans="1:6" s="280" customFormat="1" ht="79" customHeight="1">
      <c r="A25" s="282" t="s">
        <v>372</v>
      </c>
      <c r="B25" s="583" t="s">
        <v>440</v>
      </c>
      <c r="C25" s="583"/>
      <c r="D25" s="583"/>
      <c r="E25" s="583"/>
      <c r="F25" s="582"/>
    </row>
    <row r="26" spans="1:6" s="280" customFormat="1" ht="12.75" customHeight="1">
      <c r="A26" s="584" t="s">
        <v>441</v>
      </c>
      <c r="B26" s="584"/>
      <c r="C26" s="584"/>
      <c r="D26" s="466"/>
      <c r="E26" s="466"/>
      <c r="F26" s="466"/>
    </row>
    <row r="27" spans="1:6" s="280" customFormat="1" ht="15.75" customHeight="1">
      <c r="A27" s="584"/>
      <c r="B27" s="584"/>
      <c r="C27" s="584"/>
      <c r="D27" s="467" t="s">
        <v>164</v>
      </c>
      <c r="E27" s="467"/>
      <c r="F27" s="285" t="s">
        <v>165</v>
      </c>
    </row>
    <row r="28" spans="1:6" s="280" customFormat="1" ht="43.25" customHeight="1">
      <c r="A28" s="585" t="s">
        <v>158</v>
      </c>
      <c r="B28" s="585"/>
      <c r="C28" s="585"/>
      <c r="D28" s="586"/>
      <c r="E28" s="586"/>
      <c r="F28" s="96"/>
    </row>
    <row r="29" spans="1:6" s="280" customFormat="1" ht="21" customHeight="1">
      <c r="A29" s="258" t="s">
        <v>386</v>
      </c>
      <c r="B29" s="587" t="s">
        <v>442</v>
      </c>
      <c r="C29" s="587"/>
      <c r="D29" s="588"/>
      <c r="E29" s="588"/>
      <c r="F29" s="259" t="s">
        <v>387</v>
      </c>
    </row>
    <row r="30" spans="1:6" s="280" customFormat="1" ht="32.25" customHeight="1">
      <c r="A30" s="261">
        <v>1</v>
      </c>
      <c r="B30" s="589" t="s">
        <v>443</v>
      </c>
      <c r="C30" s="589"/>
      <c r="D30" s="590"/>
      <c r="E30" s="590"/>
      <c r="F30" s="287"/>
    </row>
    <row r="31" spans="1:6" s="280" customFormat="1" ht="35.25" customHeight="1">
      <c r="A31" s="261">
        <v>2</v>
      </c>
      <c r="B31" s="591" t="s">
        <v>444</v>
      </c>
      <c r="C31" s="591"/>
      <c r="D31" s="592"/>
      <c r="E31" s="592"/>
      <c r="F31" s="287"/>
    </row>
    <row r="32" spans="1:6" s="280" customFormat="1" ht="26.75" customHeight="1">
      <c r="A32" s="532" t="s">
        <v>445</v>
      </c>
      <c r="B32" s="532"/>
      <c r="C32" s="532"/>
      <c r="D32" s="593" t="s">
        <v>347</v>
      </c>
      <c r="E32" s="593"/>
      <c r="F32" s="232"/>
    </row>
    <row r="33" spans="1:6" s="280" customFormat="1" ht="20" customHeight="1">
      <c r="A33" s="546" t="s">
        <v>446</v>
      </c>
      <c r="B33" s="546"/>
      <c r="C33" s="546"/>
      <c r="D33" s="542" t="s">
        <v>350</v>
      </c>
      <c r="E33" s="542"/>
      <c r="F33" s="288"/>
    </row>
    <row r="34" spans="1:6" s="280" customFormat="1" ht="31.25" customHeight="1">
      <c r="A34" s="546"/>
      <c r="B34" s="546"/>
      <c r="C34" s="546"/>
      <c r="D34" s="542" t="s">
        <v>356</v>
      </c>
      <c r="E34" s="542"/>
      <c r="F34" s="288"/>
    </row>
    <row r="35" spans="1:6" ht="12.75" customHeight="1"/>
    <row r="36" spans="1:6" ht="12.75" customHeight="1"/>
    <row r="37" spans="1:6" ht="12.75" customHeight="1"/>
    <row r="38" spans="1:6" ht="12.75" customHeight="1"/>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sheetData>
  <sheetProtection selectLockedCells="1" selectUnlockedCells="1"/>
  <mergeCells count="33">
    <mergeCell ref="B31:C31"/>
    <mergeCell ref="D31:E31"/>
    <mergeCell ref="A32:C32"/>
    <mergeCell ref="D32:E32"/>
    <mergeCell ref="A33:C34"/>
    <mergeCell ref="D33:E33"/>
    <mergeCell ref="D34:E34"/>
    <mergeCell ref="A28:C28"/>
    <mergeCell ref="D28:E28"/>
    <mergeCell ref="B29:C29"/>
    <mergeCell ref="D29:E29"/>
    <mergeCell ref="B30:C30"/>
    <mergeCell ref="D30:E30"/>
    <mergeCell ref="B24:C24"/>
    <mergeCell ref="F24:F25"/>
    <mergeCell ref="B25:E25"/>
    <mergeCell ref="A26:C27"/>
    <mergeCell ref="D26:F26"/>
    <mergeCell ref="D27:E27"/>
    <mergeCell ref="F11:F14"/>
    <mergeCell ref="B15:F15"/>
    <mergeCell ref="F16:F19"/>
    <mergeCell ref="B20:F20"/>
    <mergeCell ref="F21:F22"/>
    <mergeCell ref="B23:F23"/>
    <mergeCell ref="A1:B7"/>
    <mergeCell ref="C1:F7"/>
    <mergeCell ref="A8:A10"/>
    <mergeCell ref="B8:B10"/>
    <mergeCell ref="C8:C10"/>
    <mergeCell ref="D8:D10"/>
    <mergeCell ref="E8:E10"/>
    <mergeCell ref="F8:F10"/>
  </mergeCells>
  <pageMargins left="0.70833333333333337" right="0.31527777777777777" top="0.35416666666666669" bottom="0" header="0.51180555555555551" footer="0.51180555555555551"/>
  <pageSetup paperSize="9" scale="92"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F61"/>
  <sheetViews>
    <sheetView view="pageBreakPreview" zoomScale="65" zoomScaleSheetLayoutView="65" workbookViewId="0">
      <selection activeCell="A28" sqref="A28"/>
    </sheetView>
  </sheetViews>
  <sheetFormatPr baseColWidth="10" defaultColWidth="8.83203125" defaultRowHeight="13"/>
  <cols>
    <col min="1" max="1" width="5.1640625" style="274" customWidth="1"/>
    <col min="2" max="2" width="13.6640625" style="274" customWidth="1"/>
    <col min="3" max="3" width="13.1640625" style="274" customWidth="1"/>
    <col min="4" max="4" width="6.33203125" style="274" customWidth="1"/>
    <col min="5" max="5" width="6.83203125" style="274" customWidth="1"/>
    <col min="6" max="6" width="25.1640625" style="274" customWidth="1"/>
    <col min="7" max="7" width="5" style="274" customWidth="1"/>
    <col min="8" max="16384" width="8.83203125" style="274"/>
  </cols>
  <sheetData>
    <row r="1" spans="1:6" s="275" customFormat="1" ht="11.25" customHeight="1">
      <c r="A1" s="441"/>
      <c r="B1" s="441"/>
      <c r="C1" s="575"/>
      <c r="D1" s="575"/>
      <c r="E1" s="575"/>
      <c r="F1" s="575"/>
    </row>
    <row r="2" spans="1:6" s="275" customFormat="1" ht="9.5" customHeight="1">
      <c r="A2" s="441"/>
      <c r="B2" s="441"/>
      <c r="C2" s="575"/>
      <c r="D2" s="575"/>
      <c r="E2" s="575"/>
      <c r="F2" s="575"/>
    </row>
    <row r="3" spans="1:6" s="275" customFormat="1" ht="17.25" customHeight="1">
      <c r="A3" s="441"/>
      <c r="B3" s="441"/>
      <c r="C3" s="575"/>
      <c r="D3" s="575"/>
      <c r="E3" s="575"/>
      <c r="F3" s="575"/>
    </row>
    <row r="4" spans="1:6" s="275" customFormat="1" ht="14" customHeight="1">
      <c r="A4" s="441"/>
      <c r="B4" s="441"/>
      <c r="C4" s="575"/>
      <c r="D4" s="575"/>
      <c r="E4" s="575"/>
      <c r="F4" s="575"/>
    </row>
    <row r="5" spans="1:6" s="275" customFormat="1" ht="8.25" customHeight="1">
      <c r="A5" s="441"/>
      <c r="B5" s="441"/>
      <c r="C5" s="575"/>
      <c r="D5" s="575"/>
      <c r="E5" s="575"/>
      <c r="F5" s="575"/>
    </row>
    <row r="6" spans="1:6" s="275" customFormat="1" ht="18.75" customHeight="1">
      <c r="A6" s="441"/>
      <c r="B6" s="441"/>
      <c r="C6" s="594" t="s">
        <v>447</v>
      </c>
      <c r="D6" s="594"/>
      <c r="E6" s="594"/>
      <c r="F6" s="594"/>
    </row>
    <row r="7" spans="1:6" s="275" customFormat="1" ht="14.5" customHeight="1">
      <c r="A7" s="441"/>
      <c r="B7" s="441"/>
      <c r="C7" s="594"/>
      <c r="D7" s="594"/>
      <c r="E7" s="594"/>
      <c r="F7" s="594"/>
    </row>
    <row r="8" spans="1:6" s="276" customFormat="1" ht="25.5" customHeight="1">
      <c r="A8" s="576" t="s">
        <v>418</v>
      </c>
      <c r="B8" s="576" t="s">
        <v>1</v>
      </c>
      <c r="C8" s="576" t="s">
        <v>2</v>
      </c>
      <c r="D8" s="454" t="s">
        <v>84</v>
      </c>
      <c r="E8" s="454" t="s">
        <v>274</v>
      </c>
      <c r="F8" s="577" t="s">
        <v>419</v>
      </c>
    </row>
    <row r="9" spans="1:6" s="276" customFormat="1" ht="22.5" customHeight="1">
      <c r="A9" s="576"/>
      <c r="B9" s="576"/>
      <c r="C9" s="576"/>
      <c r="D9" s="454"/>
      <c r="E9" s="454"/>
      <c r="F9" s="577"/>
    </row>
    <row r="10" spans="1:6" s="276" customFormat="1" ht="32.25" customHeight="1">
      <c r="A10" s="576"/>
      <c r="B10" s="576"/>
      <c r="C10" s="576"/>
      <c r="D10" s="454"/>
      <c r="E10" s="454"/>
      <c r="F10" s="577"/>
    </row>
    <row r="11" spans="1:6" s="280" customFormat="1" ht="21.75" customHeight="1">
      <c r="A11" s="277">
        <v>1</v>
      </c>
      <c r="B11" s="278" t="s">
        <v>448</v>
      </c>
      <c r="C11" s="277" t="s">
        <v>421</v>
      </c>
      <c r="D11" s="26">
        <v>12.5</v>
      </c>
      <c r="E11" s="8">
        <f>0.525*0.82*0.14</f>
        <v>6.0270000000000004E-2</v>
      </c>
      <c r="F11" s="578"/>
    </row>
    <row r="12" spans="1:6" s="280" customFormat="1" ht="21.75" customHeight="1">
      <c r="A12" s="277">
        <v>2</v>
      </c>
      <c r="B12" s="278" t="s">
        <v>449</v>
      </c>
      <c r="C12" s="277" t="s">
        <v>423</v>
      </c>
      <c r="D12" s="18">
        <v>15</v>
      </c>
      <c r="E12" s="14">
        <v>0.09</v>
      </c>
      <c r="F12" s="578"/>
    </row>
    <row r="13" spans="1:6" s="280" customFormat="1" ht="21.75" customHeight="1">
      <c r="A13" s="277">
        <v>3</v>
      </c>
      <c r="B13" s="278" t="s">
        <v>450</v>
      </c>
      <c r="C13" s="277" t="s">
        <v>425</v>
      </c>
      <c r="D13" s="18">
        <v>18.399999999999999</v>
      </c>
      <c r="E13" s="14">
        <v>0.1</v>
      </c>
      <c r="F13" s="578"/>
    </row>
    <row r="14" spans="1:6" s="280" customFormat="1" ht="21.75" customHeight="1">
      <c r="A14" s="277">
        <v>4</v>
      </c>
      <c r="B14" s="278" t="s">
        <v>451</v>
      </c>
      <c r="C14" s="277" t="s">
        <v>427</v>
      </c>
      <c r="D14" s="262">
        <v>23.3</v>
      </c>
      <c r="E14" s="281">
        <v>0.14000000000000001</v>
      </c>
      <c r="F14" s="578"/>
    </row>
    <row r="15" spans="1:6" s="280" customFormat="1" ht="106.75" customHeight="1">
      <c r="A15" s="250" t="s">
        <v>372</v>
      </c>
      <c r="B15" s="582" t="s">
        <v>452</v>
      </c>
      <c r="C15" s="582"/>
      <c r="D15" s="582"/>
      <c r="E15" s="582"/>
      <c r="F15" s="582"/>
    </row>
    <row r="16" spans="1:6" s="280" customFormat="1" ht="21.75" customHeight="1">
      <c r="A16" s="289">
        <v>5</v>
      </c>
      <c r="B16" s="290" t="s">
        <v>453</v>
      </c>
      <c r="C16" s="277" t="s">
        <v>454</v>
      </c>
      <c r="D16" s="291">
        <v>14.9</v>
      </c>
      <c r="E16" s="292">
        <v>0.08</v>
      </c>
      <c r="F16" s="483"/>
    </row>
    <row r="17" spans="1:6" s="280" customFormat="1" ht="21.75" customHeight="1">
      <c r="A17" s="293">
        <v>6</v>
      </c>
      <c r="B17" s="294" t="s">
        <v>455</v>
      </c>
      <c r="C17" s="277" t="s">
        <v>456</v>
      </c>
      <c r="D17" s="295">
        <v>17.8</v>
      </c>
      <c r="E17" s="296">
        <v>0.11</v>
      </c>
      <c r="F17" s="483"/>
    </row>
    <row r="18" spans="1:6" s="280" customFormat="1" ht="21.75" customHeight="1">
      <c r="A18" s="289">
        <v>7</v>
      </c>
      <c r="B18" s="290" t="s">
        <v>457</v>
      </c>
      <c r="C18" s="277" t="s">
        <v>458</v>
      </c>
      <c r="D18" s="291">
        <v>21.9</v>
      </c>
      <c r="E18" s="292">
        <v>0.14000000000000001</v>
      </c>
      <c r="F18" s="483"/>
    </row>
    <row r="19" spans="1:6" s="280" customFormat="1" ht="21.75" customHeight="1">
      <c r="A19" s="289">
        <v>8</v>
      </c>
      <c r="B19" s="290" t="s">
        <v>459</v>
      </c>
      <c r="C19" s="277" t="s">
        <v>460</v>
      </c>
      <c r="D19" s="291">
        <v>27.8</v>
      </c>
      <c r="E19" s="292">
        <v>0.24</v>
      </c>
      <c r="F19" s="483"/>
    </row>
    <row r="20" spans="1:6" s="280" customFormat="1" ht="51" customHeight="1">
      <c r="A20" s="250" t="s">
        <v>372</v>
      </c>
      <c r="B20" s="595" t="s">
        <v>461</v>
      </c>
      <c r="C20" s="595"/>
      <c r="D20" s="595"/>
      <c r="E20" s="595"/>
      <c r="F20" s="595"/>
    </row>
    <row r="21" spans="1:6" s="280" customFormat="1" ht="21.75" customHeight="1">
      <c r="A21" s="297">
        <v>9</v>
      </c>
      <c r="B21" s="290" t="s">
        <v>462</v>
      </c>
      <c r="C21" s="277" t="s">
        <v>463</v>
      </c>
      <c r="D21" s="291">
        <v>4.3</v>
      </c>
      <c r="E21" s="292">
        <v>0.01</v>
      </c>
      <c r="F21" s="596"/>
    </row>
    <row r="22" spans="1:6" s="280" customFormat="1" ht="21.75" customHeight="1">
      <c r="A22" s="298">
        <v>10</v>
      </c>
      <c r="B22" s="294" t="s">
        <v>464</v>
      </c>
      <c r="C22" s="277" t="s">
        <v>465</v>
      </c>
      <c r="D22" s="295">
        <v>5</v>
      </c>
      <c r="E22" s="296">
        <v>0.01</v>
      </c>
      <c r="F22" s="596"/>
    </row>
    <row r="23" spans="1:6" s="280" customFormat="1" ht="21.75" customHeight="1">
      <c r="A23" s="297">
        <v>11</v>
      </c>
      <c r="B23" s="290" t="s">
        <v>466</v>
      </c>
      <c r="C23" s="277" t="s">
        <v>467</v>
      </c>
      <c r="D23" s="291">
        <v>6</v>
      </c>
      <c r="E23" s="292">
        <v>0.02</v>
      </c>
      <c r="F23" s="596"/>
    </row>
    <row r="24" spans="1:6" s="280" customFormat="1" ht="21.75" customHeight="1">
      <c r="A24" s="297">
        <v>12</v>
      </c>
      <c r="B24" s="290" t="s">
        <v>468</v>
      </c>
      <c r="C24" s="277" t="s">
        <v>469</v>
      </c>
      <c r="D24" s="291">
        <v>8.5</v>
      </c>
      <c r="E24" s="292">
        <v>0.04</v>
      </c>
      <c r="F24" s="596"/>
    </row>
    <row r="25" spans="1:6" s="280" customFormat="1" ht="36" customHeight="1">
      <c r="A25" s="250" t="s">
        <v>372</v>
      </c>
      <c r="B25" s="597" t="s">
        <v>470</v>
      </c>
      <c r="C25" s="597"/>
      <c r="D25" s="597"/>
      <c r="E25" s="597"/>
      <c r="F25" s="597"/>
    </row>
    <row r="26" spans="1:6" s="280" customFormat="1" ht="23.25" customHeight="1">
      <c r="A26" s="465" t="s">
        <v>445</v>
      </c>
      <c r="B26" s="465"/>
      <c r="C26" s="465"/>
      <c r="D26" s="299"/>
      <c r="E26" s="299"/>
      <c r="F26" s="89"/>
    </row>
    <row r="27" spans="1:6" s="280" customFormat="1" ht="23.25" customHeight="1">
      <c r="A27" s="465"/>
      <c r="B27" s="465"/>
      <c r="C27" s="465"/>
      <c r="D27" s="598" t="s">
        <v>164</v>
      </c>
      <c r="E27" s="598"/>
      <c r="F27" s="301" t="s">
        <v>165</v>
      </c>
    </row>
    <row r="28" spans="1:6" s="280" customFormat="1" ht="40.25" customHeight="1">
      <c r="A28" s="479" t="s">
        <v>471</v>
      </c>
      <c r="B28" s="479"/>
      <c r="C28" s="479"/>
      <c r="D28" s="599"/>
      <c r="E28" s="599"/>
      <c r="F28" s="96"/>
    </row>
    <row r="29" spans="1:6" s="280" customFormat="1" ht="14.25" customHeight="1">
      <c r="A29" s="600" t="s">
        <v>472</v>
      </c>
      <c r="B29" s="600"/>
      <c r="C29" s="600"/>
      <c r="D29" s="601" t="s">
        <v>473</v>
      </c>
      <c r="E29" s="601"/>
      <c r="F29" s="148" t="s">
        <v>474</v>
      </c>
    </row>
    <row r="30" spans="1:6" s="280" customFormat="1" ht="31.25" customHeight="1">
      <c r="A30" s="600"/>
      <c r="B30" s="600"/>
      <c r="C30" s="600"/>
      <c r="D30" s="601" t="s">
        <v>475</v>
      </c>
      <c r="E30" s="601"/>
      <c r="F30" s="303"/>
    </row>
    <row r="31" spans="1:6" ht="10" customHeight="1"/>
    <row r="32" spans="1:6" ht="10" customHeight="1"/>
    <row r="33" ht="10" customHeight="1"/>
    <row r="34"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sheetProtection selectLockedCells="1" selectUnlockedCells="1"/>
  <mergeCells count="22">
    <mergeCell ref="A26:C27"/>
    <mergeCell ref="D27:E27"/>
    <mergeCell ref="A28:C28"/>
    <mergeCell ref="D28:E28"/>
    <mergeCell ref="A29:C30"/>
    <mergeCell ref="D29:E29"/>
    <mergeCell ref="D30:E30"/>
    <mergeCell ref="F11:F14"/>
    <mergeCell ref="B15:F15"/>
    <mergeCell ref="F16:F19"/>
    <mergeCell ref="B20:F20"/>
    <mergeCell ref="F21:F24"/>
    <mergeCell ref="B25:F25"/>
    <mergeCell ref="A1:B7"/>
    <mergeCell ref="C1:F5"/>
    <mergeCell ref="C6:F7"/>
    <mergeCell ref="A8:A10"/>
    <mergeCell ref="B8:B10"/>
    <mergeCell ref="C8:C10"/>
    <mergeCell ref="D8:D10"/>
    <mergeCell ref="E8:E10"/>
    <mergeCell ref="F8:F10"/>
  </mergeCells>
  <pageMargins left="0.78749999999999998" right="0" top="0" bottom="0"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F73"/>
  <sheetViews>
    <sheetView view="pageBreakPreview" zoomScale="65" zoomScaleNormal="90" zoomScaleSheetLayoutView="65" workbookViewId="0">
      <selection activeCell="A43" sqref="A43"/>
    </sheetView>
  </sheetViews>
  <sheetFormatPr baseColWidth="10" defaultColWidth="8.83203125" defaultRowHeight="13"/>
  <cols>
    <col min="1" max="1" width="5.33203125" style="304" customWidth="1"/>
    <col min="2" max="2" width="15.5" style="304" customWidth="1"/>
    <col min="3" max="3" width="10.6640625" style="304" customWidth="1"/>
    <col min="4" max="4" width="10.1640625" style="304" customWidth="1"/>
    <col min="5" max="5" width="6.6640625" style="304" customWidth="1"/>
    <col min="6" max="6" width="33.33203125" style="304" customWidth="1"/>
    <col min="7" max="7" width="5" style="304" customWidth="1"/>
    <col min="8" max="16384" width="8.83203125" style="304"/>
  </cols>
  <sheetData>
    <row r="1" spans="1:6" s="305" customFormat="1" ht="13.25" customHeight="1">
      <c r="A1" s="602"/>
      <c r="B1" s="602"/>
      <c r="C1" s="603"/>
      <c r="D1" s="603"/>
      <c r="E1" s="603"/>
      <c r="F1" s="603"/>
    </row>
    <row r="2" spans="1:6" s="305" customFormat="1" ht="13.25" customHeight="1">
      <c r="A2" s="602"/>
      <c r="B2" s="602"/>
      <c r="C2" s="603"/>
      <c r="D2" s="603"/>
      <c r="E2" s="603"/>
      <c r="F2" s="603"/>
    </row>
    <row r="3" spans="1:6" s="305" customFormat="1" ht="13.25" customHeight="1">
      <c r="A3" s="602"/>
      <c r="B3" s="602"/>
      <c r="C3" s="603"/>
      <c r="D3" s="603"/>
      <c r="E3" s="603"/>
      <c r="F3" s="603"/>
    </row>
    <row r="4" spans="1:6" s="305" customFormat="1" ht="13.25" customHeight="1">
      <c r="A4" s="602"/>
      <c r="B4" s="602"/>
      <c r="C4" s="603"/>
      <c r="D4" s="603"/>
      <c r="E4" s="603"/>
      <c r="F4" s="603"/>
    </row>
    <row r="5" spans="1:6" s="305" customFormat="1" ht="14" customHeight="1">
      <c r="A5" s="602"/>
      <c r="B5" s="602"/>
      <c r="C5" s="603"/>
      <c r="D5" s="603"/>
      <c r="E5" s="603"/>
      <c r="F5" s="603"/>
    </row>
    <row r="6" spans="1:6" s="305" customFormat="1" ht="14" customHeight="1">
      <c r="A6" s="602"/>
      <c r="B6" s="602"/>
      <c r="C6" s="604" t="s">
        <v>476</v>
      </c>
      <c r="D6" s="604"/>
      <c r="E6" s="604"/>
      <c r="F6" s="604"/>
    </row>
    <row r="7" spans="1:6" s="305" customFormat="1" ht="17.25" customHeight="1">
      <c r="A7" s="602"/>
      <c r="B7" s="602"/>
      <c r="C7" s="604"/>
      <c r="D7" s="604"/>
      <c r="E7" s="604"/>
      <c r="F7" s="604"/>
    </row>
    <row r="8" spans="1:6" s="308" customFormat="1" ht="37.5" customHeight="1">
      <c r="A8" s="306" t="s">
        <v>386</v>
      </c>
      <c r="B8" s="307" t="s">
        <v>186</v>
      </c>
      <c r="C8" s="307" t="s">
        <v>477</v>
      </c>
      <c r="D8" s="605" t="s">
        <v>478</v>
      </c>
      <c r="E8" s="606" t="s">
        <v>274</v>
      </c>
      <c r="F8" s="607" t="s">
        <v>86</v>
      </c>
    </row>
    <row r="9" spans="1:6" s="308" customFormat="1" ht="24" customHeight="1">
      <c r="A9" s="309" t="s">
        <v>479</v>
      </c>
      <c r="B9" s="309" t="s">
        <v>480</v>
      </c>
      <c r="C9" s="309" t="s">
        <v>481</v>
      </c>
      <c r="D9" s="605"/>
      <c r="E9" s="606"/>
      <c r="F9" s="607"/>
    </row>
    <row r="10" spans="1:6" s="308" customFormat="1" ht="13.25" customHeight="1">
      <c r="A10" s="310">
        <v>1</v>
      </c>
      <c r="B10" s="311" t="s">
        <v>482</v>
      </c>
      <c r="C10" s="312" t="s">
        <v>483</v>
      </c>
      <c r="D10" s="313">
        <v>328</v>
      </c>
      <c r="E10" s="314">
        <f>1.3*3.7*0.9</f>
        <v>4.3290000000000006</v>
      </c>
      <c r="F10" s="315" t="s">
        <v>484</v>
      </c>
    </row>
    <row r="11" spans="1:6" s="308" customFormat="1" ht="13.25" customHeight="1">
      <c r="A11" s="310">
        <v>2</v>
      </c>
      <c r="B11" s="316" t="s">
        <v>485</v>
      </c>
      <c r="C11" s="317" t="s">
        <v>486</v>
      </c>
      <c r="D11" s="313">
        <v>510</v>
      </c>
      <c r="E11" s="314">
        <f>1.3*5.61*0.85</f>
        <v>6.1990500000000006</v>
      </c>
      <c r="F11" s="318" t="s">
        <v>487</v>
      </c>
    </row>
    <row r="12" spans="1:6" s="308" customFormat="1" ht="14.25" customHeight="1">
      <c r="A12" s="608" t="s">
        <v>488</v>
      </c>
      <c r="B12" s="609" t="s">
        <v>489</v>
      </c>
      <c r="C12" s="609"/>
      <c r="D12" s="609"/>
      <c r="E12" s="609"/>
      <c r="F12" s="610"/>
    </row>
    <row r="13" spans="1:6" s="308" customFormat="1" ht="14.25" customHeight="1">
      <c r="A13" s="608"/>
      <c r="B13" s="609"/>
      <c r="C13" s="609"/>
      <c r="D13" s="609"/>
      <c r="E13" s="609"/>
      <c r="F13" s="610"/>
    </row>
    <row r="14" spans="1:6" s="308" customFormat="1" ht="14.25" customHeight="1">
      <c r="A14" s="608"/>
      <c r="B14" s="609"/>
      <c r="C14" s="609"/>
      <c r="D14" s="609"/>
      <c r="E14" s="609"/>
      <c r="F14" s="610"/>
    </row>
    <row r="15" spans="1:6" s="308" customFormat="1" ht="14.25" customHeight="1">
      <c r="A15" s="608"/>
      <c r="B15" s="609"/>
      <c r="C15" s="609"/>
      <c r="D15" s="609"/>
      <c r="E15" s="609"/>
      <c r="F15" s="610"/>
    </row>
    <row r="16" spans="1:6" s="308" customFormat="1" ht="14.25" customHeight="1">
      <c r="A16" s="608"/>
      <c r="B16" s="609"/>
      <c r="C16" s="609"/>
      <c r="D16" s="609"/>
      <c r="E16" s="609"/>
      <c r="F16" s="610"/>
    </row>
    <row r="17" spans="1:6" s="308" customFormat="1" ht="14.25" customHeight="1">
      <c r="A17" s="608"/>
      <c r="B17" s="609"/>
      <c r="C17" s="609"/>
      <c r="D17" s="609"/>
      <c r="E17" s="609"/>
      <c r="F17" s="610"/>
    </row>
    <row r="18" spans="1:6" s="308" customFormat="1" ht="41" customHeight="1">
      <c r="A18" s="608"/>
      <c r="B18" s="609"/>
      <c r="C18" s="609"/>
      <c r="D18" s="609"/>
      <c r="E18" s="609"/>
      <c r="F18" s="610"/>
    </row>
    <row r="19" spans="1:6" s="308" customFormat="1" ht="19.5" customHeight="1">
      <c r="A19" s="310">
        <v>3</v>
      </c>
      <c r="B19" s="311" t="s">
        <v>490</v>
      </c>
      <c r="C19" s="312" t="s">
        <v>483</v>
      </c>
      <c r="D19" s="313">
        <v>335</v>
      </c>
      <c r="E19" s="314">
        <v>4.3</v>
      </c>
      <c r="F19" s="315" t="s">
        <v>484</v>
      </c>
    </row>
    <row r="20" spans="1:6" s="308" customFormat="1" ht="18.25" customHeight="1">
      <c r="A20" s="310">
        <v>4</v>
      </c>
      <c r="B20" s="316" t="s">
        <v>491</v>
      </c>
      <c r="C20" s="317" t="s">
        <v>486</v>
      </c>
      <c r="D20" s="313">
        <v>637</v>
      </c>
      <c r="E20" s="314">
        <v>6.2</v>
      </c>
      <c r="F20" s="318" t="s">
        <v>487</v>
      </c>
    </row>
    <row r="21" spans="1:6" s="308" customFormat="1" ht="15" customHeight="1">
      <c r="A21" s="608" t="s">
        <v>488</v>
      </c>
      <c r="B21" s="611" t="s">
        <v>492</v>
      </c>
      <c r="C21" s="611"/>
      <c r="D21" s="611"/>
      <c r="E21" s="611"/>
      <c r="F21" s="612"/>
    </row>
    <row r="22" spans="1:6" s="308" customFormat="1" ht="15" customHeight="1">
      <c r="A22" s="608"/>
      <c r="B22" s="611"/>
      <c r="C22" s="611"/>
      <c r="D22" s="611"/>
      <c r="E22" s="611"/>
      <c r="F22" s="612"/>
    </row>
    <row r="23" spans="1:6" s="308" customFormat="1" ht="15" customHeight="1">
      <c r="A23" s="608"/>
      <c r="B23" s="611"/>
      <c r="C23" s="611"/>
      <c r="D23" s="611"/>
      <c r="E23" s="611"/>
      <c r="F23" s="612"/>
    </row>
    <row r="24" spans="1:6" s="308" customFormat="1" ht="15" customHeight="1">
      <c r="A24" s="608"/>
      <c r="B24" s="611"/>
      <c r="C24" s="611"/>
      <c r="D24" s="611"/>
      <c r="E24" s="611"/>
      <c r="F24" s="612"/>
    </row>
    <row r="25" spans="1:6" s="308" customFormat="1" ht="15" customHeight="1">
      <c r="A25" s="608"/>
      <c r="B25" s="611"/>
      <c r="C25" s="611"/>
      <c r="D25" s="611"/>
      <c r="E25" s="611"/>
      <c r="F25" s="612"/>
    </row>
    <row r="26" spans="1:6" s="308" customFormat="1" ht="15" customHeight="1">
      <c r="A26" s="608"/>
      <c r="B26" s="611"/>
      <c r="C26" s="611"/>
      <c r="D26" s="611"/>
      <c r="E26" s="611"/>
      <c r="F26" s="612"/>
    </row>
    <row r="27" spans="1:6" s="308" customFormat="1" ht="45.5" customHeight="1">
      <c r="A27" s="608"/>
      <c r="B27" s="611"/>
      <c r="C27" s="611"/>
      <c r="D27" s="611"/>
      <c r="E27" s="611"/>
      <c r="F27" s="612"/>
    </row>
    <row r="28" spans="1:6" s="308" customFormat="1" ht="13.25" customHeight="1">
      <c r="A28" s="310">
        <v>5</v>
      </c>
      <c r="B28" s="311" t="s">
        <v>493</v>
      </c>
      <c r="C28" s="312" t="s">
        <v>483</v>
      </c>
      <c r="D28" s="313">
        <v>398</v>
      </c>
      <c r="E28" s="314">
        <v>4.3</v>
      </c>
      <c r="F28" s="315" t="s">
        <v>484</v>
      </c>
    </row>
    <row r="29" spans="1:6" s="308" customFormat="1" ht="13.25" customHeight="1">
      <c r="A29" s="310">
        <v>6</v>
      </c>
      <c r="B29" s="311" t="s">
        <v>494</v>
      </c>
      <c r="C29" s="317" t="s">
        <v>486</v>
      </c>
      <c r="D29" s="313">
        <v>581</v>
      </c>
      <c r="E29" s="314">
        <v>6.2</v>
      </c>
      <c r="F29" s="318" t="s">
        <v>487</v>
      </c>
    </row>
    <row r="30" spans="1:6" s="308" customFormat="1" ht="15.75" customHeight="1">
      <c r="A30" s="608" t="s">
        <v>488</v>
      </c>
      <c r="B30" s="611" t="s">
        <v>495</v>
      </c>
      <c r="C30" s="611"/>
      <c r="D30" s="611"/>
      <c r="E30" s="611"/>
      <c r="F30" s="612"/>
    </row>
    <row r="31" spans="1:6" s="308" customFormat="1" ht="15.75" customHeight="1">
      <c r="A31" s="608"/>
      <c r="B31" s="611"/>
      <c r="C31" s="611"/>
      <c r="D31" s="611"/>
      <c r="E31" s="611"/>
      <c r="F31" s="612"/>
    </row>
    <row r="32" spans="1:6" s="308" customFormat="1" ht="15.75" customHeight="1">
      <c r="A32" s="608"/>
      <c r="B32" s="611"/>
      <c r="C32" s="611"/>
      <c r="D32" s="611"/>
      <c r="E32" s="611"/>
      <c r="F32" s="612"/>
    </row>
    <row r="33" spans="1:6" s="308" customFormat="1" ht="15.75" customHeight="1">
      <c r="A33" s="608"/>
      <c r="B33" s="611"/>
      <c r="C33" s="611"/>
      <c r="D33" s="611"/>
      <c r="E33" s="611"/>
      <c r="F33" s="612"/>
    </row>
    <row r="34" spans="1:6" s="308" customFormat="1" ht="15.75" customHeight="1">
      <c r="A34" s="608"/>
      <c r="B34" s="611"/>
      <c r="C34" s="611"/>
      <c r="D34" s="611"/>
      <c r="E34" s="611"/>
      <c r="F34" s="612"/>
    </row>
    <row r="35" spans="1:6" s="308" customFormat="1" ht="15.75" customHeight="1">
      <c r="A35" s="608"/>
      <c r="B35" s="611"/>
      <c r="C35" s="611"/>
      <c r="D35" s="611"/>
      <c r="E35" s="611"/>
      <c r="F35" s="612"/>
    </row>
    <row r="36" spans="1:6" s="308" customFormat="1" ht="59.75" customHeight="1">
      <c r="A36" s="608"/>
      <c r="B36" s="611"/>
      <c r="C36" s="611"/>
      <c r="D36" s="611"/>
      <c r="E36" s="611"/>
      <c r="F36" s="612"/>
    </row>
    <row r="37" spans="1:6" s="319" customFormat="1" ht="15.5" customHeight="1">
      <c r="A37" s="613" t="s">
        <v>496</v>
      </c>
      <c r="B37" s="613"/>
      <c r="C37" s="613"/>
      <c r="D37" s="613"/>
      <c r="E37" s="613"/>
      <c r="F37" s="613"/>
    </row>
    <row r="38" spans="1:6" s="319" customFormat="1" ht="15" customHeight="1">
      <c r="A38" s="320" t="s">
        <v>386</v>
      </c>
      <c r="B38" s="614" t="s">
        <v>186</v>
      </c>
      <c r="C38" s="614"/>
      <c r="D38" s="607"/>
      <c r="E38" s="607"/>
      <c r="F38" s="321" t="s">
        <v>497</v>
      </c>
    </row>
    <row r="39" spans="1:6" s="319" customFormat="1" ht="57.5" customHeight="1">
      <c r="A39" s="322">
        <v>1</v>
      </c>
      <c r="B39" s="615" t="s">
        <v>498</v>
      </c>
      <c r="C39" s="615"/>
      <c r="D39" s="616"/>
      <c r="E39" s="616"/>
      <c r="F39" s="323"/>
    </row>
    <row r="40" spans="1:6" s="319" customFormat="1" ht="58.25" customHeight="1">
      <c r="A40" s="322">
        <v>2</v>
      </c>
      <c r="B40" s="615" t="s">
        <v>499</v>
      </c>
      <c r="C40" s="615"/>
      <c r="D40" s="616"/>
      <c r="E40" s="616"/>
      <c r="F40" s="323"/>
    </row>
    <row r="41" spans="1:6" s="308" customFormat="1" ht="53" customHeight="1">
      <c r="A41" s="324">
        <v>3</v>
      </c>
      <c r="B41" s="615" t="s">
        <v>500</v>
      </c>
      <c r="C41" s="615"/>
      <c r="D41" s="616"/>
      <c r="E41" s="616"/>
      <c r="F41" s="323"/>
    </row>
    <row r="42" spans="1:6" s="308" customFormat="1" ht="13" customHeight="1">
      <c r="A42" s="617"/>
      <c r="B42" s="617"/>
      <c r="C42" s="617"/>
      <c r="D42" s="617"/>
      <c r="E42" s="617"/>
      <c r="F42" s="617"/>
    </row>
    <row r="43" spans="1:6" ht="15" customHeight="1"/>
    <row r="44" spans="1:6" ht="15" customHeight="1"/>
    <row r="45" spans="1:6" ht="15" customHeight="1"/>
    <row r="46" spans="1:6" ht="15" customHeight="1"/>
    <row r="47" spans="1:6" ht="15" customHeight="1"/>
    <row r="48" spans="1:6" ht="13.5" customHeight="1"/>
    <row r="49" ht="14.2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sheetProtection selectLockedCells="1" selectUnlockedCells="1"/>
  <mergeCells count="25">
    <mergeCell ref="A42:F42"/>
    <mergeCell ref="B39:C39"/>
    <mergeCell ref="D39:E39"/>
    <mergeCell ref="B40:C40"/>
    <mergeCell ref="D40:E40"/>
    <mergeCell ref="B41:C41"/>
    <mergeCell ref="D41:E41"/>
    <mergeCell ref="A30:A36"/>
    <mergeCell ref="B30:E36"/>
    <mergeCell ref="F30:F36"/>
    <mergeCell ref="A37:F37"/>
    <mergeCell ref="B38:C38"/>
    <mergeCell ref="D38:E38"/>
    <mergeCell ref="A12:A18"/>
    <mergeCell ref="B12:E18"/>
    <mergeCell ref="F12:F18"/>
    <mergeCell ref="A21:A27"/>
    <mergeCell ref="B21:E27"/>
    <mergeCell ref="F21:F27"/>
    <mergeCell ref="A1:B7"/>
    <mergeCell ref="C1:F5"/>
    <mergeCell ref="C6:F7"/>
    <mergeCell ref="D8:D9"/>
    <mergeCell ref="E8:E9"/>
    <mergeCell ref="F8:F9"/>
  </mergeCells>
  <pageMargins left="0.90555555555555556" right="0.11805555555555555" top="0.35416666666666669" bottom="0.15763888888888888" header="0.51180555555555551" footer="0.51180555555555551"/>
  <pageSetup paperSize="9" scale="85"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IV88"/>
  <sheetViews>
    <sheetView view="pageBreakPreview" topLeftCell="A43" zoomScale="65" zoomScaleNormal="90" zoomScaleSheetLayoutView="65" workbookViewId="0">
      <selection activeCell="F61" sqref="F61"/>
    </sheetView>
  </sheetViews>
  <sheetFormatPr baseColWidth="10" defaultColWidth="8.83203125" defaultRowHeight="13"/>
  <cols>
    <col min="1" max="1" width="5.33203125" style="177" customWidth="1"/>
    <col min="2" max="2" width="15.5" style="177" customWidth="1"/>
    <col min="3" max="3" width="10.6640625" style="177" customWidth="1"/>
    <col min="4" max="4" width="10.1640625" style="177" customWidth="1"/>
    <col min="5" max="5" width="8.83203125" style="177"/>
    <col min="6" max="6" width="35.5" style="177" customWidth="1"/>
    <col min="7" max="7" width="4.1640625" style="177" customWidth="1"/>
    <col min="8" max="16384" width="8.83203125" style="177"/>
  </cols>
  <sheetData>
    <row r="1" spans="1:256" ht="13.25" customHeight="1">
      <c r="A1" s="441"/>
      <c r="B1" s="441"/>
      <c r="C1" s="618"/>
      <c r="D1" s="618"/>
      <c r="E1" s="618"/>
      <c r="F1" s="618"/>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3.25" customHeight="1">
      <c r="A2" s="441"/>
      <c r="B2" s="441"/>
      <c r="C2" s="618"/>
      <c r="D2" s="618"/>
      <c r="E2" s="618"/>
      <c r="F2" s="618"/>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3.25" customHeight="1">
      <c r="A3" s="441"/>
      <c r="B3" s="441"/>
      <c r="C3" s="618"/>
      <c r="D3" s="618"/>
      <c r="E3" s="618"/>
      <c r="F3" s="618"/>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3.25" customHeight="1">
      <c r="A4" s="441"/>
      <c r="B4" s="441"/>
      <c r="C4" s="618"/>
      <c r="D4" s="618"/>
      <c r="E4" s="618"/>
      <c r="F4" s="618"/>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4" customHeight="1">
      <c r="A5" s="441"/>
      <c r="B5" s="441"/>
      <c r="C5" s="618"/>
      <c r="D5" s="618"/>
      <c r="E5" s="618"/>
      <c r="F5" s="618"/>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4" customHeight="1">
      <c r="A6" s="441"/>
      <c r="B6" s="441"/>
      <c r="C6" s="470" t="s">
        <v>476</v>
      </c>
      <c r="D6" s="470"/>
      <c r="E6" s="470"/>
      <c r="F6" s="47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1.25" customHeight="1">
      <c r="A7" s="441"/>
      <c r="B7" s="441"/>
      <c r="C7" s="470"/>
      <c r="D7" s="470"/>
      <c r="E7" s="470"/>
      <c r="F7" s="470"/>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184" customFormat="1" ht="37.5" customHeight="1">
      <c r="A8" s="325" t="s">
        <v>386</v>
      </c>
      <c r="B8" s="232" t="s">
        <v>186</v>
      </c>
      <c r="C8" s="232" t="s">
        <v>477</v>
      </c>
      <c r="D8" s="619" t="s">
        <v>478</v>
      </c>
      <c r="E8" s="620" t="s">
        <v>274</v>
      </c>
      <c r="F8" s="621" t="s">
        <v>86</v>
      </c>
    </row>
    <row r="9" spans="1:256" s="184" customFormat="1" ht="24" customHeight="1">
      <c r="A9" s="326" t="s">
        <v>479</v>
      </c>
      <c r="B9" s="326" t="s">
        <v>480</v>
      </c>
      <c r="C9" s="326" t="s">
        <v>481</v>
      </c>
      <c r="D9" s="619"/>
      <c r="E9" s="620"/>
      <c r="F9" s="621"/>
    </row>
    <row r="10" spans="1:256" s="184" customFormat="1" ht="13.25" customHeight="1">
      <c r="A10" s="327">
        <v>1</v>
      </c>
      <c r="B10" s="311" t="s">
        <v>501</v>
      </c>
      <c r="C10" s="328" t="s">
        <v>502</v>
      </c>
      <c r="D10" s="329">
        <v>152</v>
      </c>
      <c r="E10" s="330">
        <f>1.3*3.3*0.5</f>
        <v>2.145</v>
      </c>
      <c r="F10" s="331" t="s">
        <v>503</v>
      </c>
    </row>
    <row r="11" spans="1:256" s="184" customFormat="1" ht="13.25" customHeight="1">
      <c r="A11" s="327">
        <v>2</v>
      </c>
      <c r="B11" s="311" t="s">
        <v>504</v>
      </c>
      <c r="C11" s="328" t="s">
        <v>505</v>
      </c>
      <c r="D11" s="329">
        <v>188</v>
      </c>
      <c r="E11" s="330">
        <v>2.5499999999999998</v>
      </c>
      <c r="F11" s="332" t="s">
        <v>506</v>
      </c>
    </row>
    <row r="12" spans="1:256" s="184" customFormat="1" ht="14.25" customHeight="1">
      <c r="A12" s="207">
        <v>3</v>
      </c>
      <c r="B12" s="333" t="s">
        <v>507</v>
      </c>
      <c r="C12" s="256" t="s">
        <v>483</v>
      </c>
      <c r="D12" s="329">
        <v>228</v>
      </c>
      <c r="E12" s="330">
        <v>3.1</v>
      </c>
      <c r="F12" s="334" t="s">
        <v>508</v>
      </c>
    </row>
    <row r="13" spans="1:256" s="184" customFormat="1" ht="14.25" customHeight="1">
      <c r="A13" s="622" t="s">
        <v>488</v>
      </c>
      <c r="B13" s="623" t="s">
        <v>509</v>
      </c>
      <c r="C13" s="623"/>
      <c r="D13" s="623"/>
      <c r="E13" s="623"/>
      <c r="F13" s="624"/>
    </row>
    <row r="14" spans="1:256" s="184" customFormat="1" ht="14.25" customHeight="1">
      <c r="A14" s="622"/>
      <c r="B14" s="623"/>
      <c r="C14" s="623"/>
      <c r="D14" s="623"/>
      <c r="E14" s="623"/>
      <c r="F14" s="624"/>
    </row>
    <row r="15" spans="1:256" s="184" customFormat="1" ht="14.25" customHeight="1">
      <c r="A15" s="622"/>
      <c r="B15" s="623"/>
      <c r="C15" s="623"/>
      <c r="D15" s="623"/>
      <c r="E15" s="623"/>
      <c r="F15" s="624"/>
    </row>
    <row r="16" spans="1:256" s="184" customFormat="1" ht="14.25" customHeight="1">
      <c r="A16" s="622"/>
      <c r="B16" s="623"/>
      <c r="C16" s="623"/>
      <c r="D16" s="623"/>
      <c r="E16" s="623"/>
      <c r="F16" s="624"/>
    </row>
    <row r="17" spans="1:6" s="184" customFormat="1" ht="14.25" customHeight="1">
      <c r="A17" s="622"/>
      <c r="B17" s="623"/>
      <c r="C17" s="623"/>
      <c r="D17" s="623"/>
      <c r="E17" s="623"/>
      <c r="F17" s="624"/>
    </row>
    <row r="18" spans="1:6" s="184" customFormat="1" ht="14.25" customHeight="1">
      <c r="A18" s="622"/>
      <c r="B18" s="623"/>
      <c r="C18" s="623"/>
      <c r="D18" s="623"/>
      <c r="E18" s="623"/>
      <c r="F18" s="624"/>
    </row>
    <row r="19" spans="1:6" s="184" customFormat="1" ht="47.75" customHeight="1">
      <c r="A19" s="622"/>
      <c r="B19" s="623"/>
      <c r="C19" s="623"/>
      <c r="D19" s="623"/>
      <c r="E19" s="623"/>
      <c r="F19" s="624"/>
    </row>
    <row r="20" spans="1:6" s="184" customFormat="1" ht="13.25" customHeight="1">
      <c r="A20" s="327">
        <v>4</v>
      </c>
      <c r="B20" s="311" t="s">
        <v>510</v>
      </c>
      <c r="C20" s="328" t="s">
        <v>502</v>
      </c>
      <c r="D20" s="329">
        <v>164</v>
      </c>
      <c r="E20" s="330">
        <v>2.09</v>
      </c>
      <c r="F20" s="331" t="s">
        <v>503</v>
      </c>
    </row>
    <row r="21" spans="1:6" s="184" customFormat="1" ht="13.25" customHeight="1">
      <c r="A21" s="327">
        <v>5</v>
      </c>
      <c r="B21" s="311" t="s">
        <v>511</v>
      </c>
      <c r="C21" s="328" t="s">
        <v>505</v>
      </c>
      <c r="D21" s="329">
        <v>190</v>
      </c>
      <c r="E21" s="330">
        <v>2.5499999999999998</v>
      </c>
      <c r="F21" s="332" t="s">
        <v>506</v>
      </c>
    </row>
    <row r="22" spans="1:6" s="184" customFormat="1" ht="13.25" customHeight="1">
      <c r="A22" s="207">
        <v>6</v>
      </c>
      <c r="B22" s="333" t="s">
        <v>512</v>
      </c>
      <c r="C22" s="256" t="s">
        <v>483</v>
      </c>
      <c r="D22" s="329">
        <v>240</v>
      </c>
      <c r="E22" s="330">
        <v>3.1</v>
      </c>
      <c r="F22" s="334" t="s">
        <v>508</v>
      </c>
    </row>
    <row r="23" spans="1:6" s="184" customFormat="1" ht="15" customHeight="1">
      <c r="A23" s="622" t="s">
        <v>488</v>
      </c>
      <c r="B23" s="625" t="s">
        <v>513</v>
      </c>
      <c r="C23" s="625"/>
      <c r="D23" s="625"/>
      <c r="E23" s="625"/>
      <c r="F23" s="626"/>
    </row>
    <row r="24" spans="1:6" s="184" customFormat="1" ht="15" customHeight="1">
      <c r="A24" s="622"/>
      <c r="B24" s="625"/>
      <c r="C24" s="625"/>
      <c r="D24" s="625"/>
      <c r="E24" s="625"/>
      <c r="F24" s="626"/>
    </row>
    <row r="25" spans="1:6" s="184" customFormat="1" ht="15" customHeight="1">
      <c r="A25" s="622"/>
      <c r="B25" s="625"/>
      <c r="C25" s="625"/>
      <c r="D25" s="625"/>
      <c r="E25" s="625"/>
      <c r="F25" s="626"/>
    </row>
    <row r="26" spans="1:6" s="184" customFormat="1" ht="15" customHeight="1">
      <c r="A26" s="622"/>
      <c r="B26" s="625"/>
      <c r="C26" s="625"/>
      <c r="D26" s="625"/>
      <c r="E26" s="625"/>
      <c r="F26" s="626"/>
    </row>
    <row r="27" spans="1:6" s="184" customFormat="1" ht="15" customHeight="1">
      <c r="A27" s="622"/>
      <c r="B27" s="625"/>
      <c r="C27" s="625"/>
      <c r="D27" s="625"/>
      <c r="E27" s="625"/>
      <c r="F27" s="626"/>
    </row>
    <row r="28" spans="1:6" s="184" customFormat="1" ht="15" customHeight="1">
      <c r="A28" s="622"/>
      <c r="B28" s="625"/>
      <c r="C28" s="625"/>
      <c r="D28" s="625"/>
      <c r="E28" s="625"/>
      <c r="F28" s="626"/>
    </row>
    <row r="29" spans="1:6" s="184" customFormat="1" ht="31.25" customHeight="1">
      <c r="A29" s="622"/>
      <c r="B29" s="625"/>
      <c r="C29" s="625"/>
      <c r="D29" s="625"/>
      <c r="E29" s="625"/>
      <c r="F29" s="626"/>
    </row>
    <row r="30" spans="1:6" s="184" customFormat="1" ht="13.25" customHeight="1">
      <c r="A30" s="327">
        <v>7</v>
      </c>
      <c r="B30" s="311" t="s">
        <v>514</v>
      </c>
      <c r="C30" s="328" t="s">
        <v>502</v>
      </c>
      <c r="D30" s="329">
        <v>168</v>
      </c>
      <c r="E30" s="330">
        <v>2.09</v>
      </c>
      <c r="F30" s="331" t="s">
        <v>515</v>
      </c>
    </row>
    <row r="31" spans="1:6" s="184" customFormat="1" ht="13.25" customHeight="1">
      <c r="A31" s="327">
        <v>8</v>
      </c>
      <c r="B31" s="311" t="s">
        <v>516</v>
      </c>
      <c r="C31" s="328" t="s">
        <v>505</v>
      </c>
      <c r="D31" s="329">
        <v>205</v>
      </c>
      <c r="E31" s="330">
        <v>2.5499999999999998</v>
      </c>
      <c r="F31" s="332" t="s">
        <v>517</v>
      </c>
    </row>
    <row r="32" spans="1:6" s="184" customFormat="1" ht="13.25" customHeight="1">
      <c r="A32" s="207">
        <v>9</v>
      </c>
      <c r="B32" s="333" t="s">
        <v>518</v>
      </c>
      <c r="C32" s="256" t="s">
        <v>483</v>
      </c>
      <c r="D32" s="329">
        <v>245</v>
      </c>
      <c r="E32" s="330">
        <v>3.1</v>
      </c>
      <c r="F32" s="334" t="s">
        <v>519</v>
      </c>
    </row>
    <row r="33" spans="1:6" s="184" customFormat="1" ht="15.75" customHeight="1">
      <c r="A33" s="622" t="s">
        <v>488</v>
      </c>
      <c r="B33" s="625" t="s">
        <v>520</v>
      </c>
      <c r="C33" s="625"/>
      <c r="D33" s="625"/>
      <c r="E33" s="625"/>
      <c r="F33" s="626"/>
    </row>
    <row r="34" spans="1:6" s="184" customFormat="1" ht="15.75" customHeight="1">
      <c r="A34" s="622"/>
      <c r="B34" s="625"/>
      <c r="C34" s="625"/>
      <c r="D34" s="625"/>
      <c r="E34" s="625"/>
      <c r="F34" s="626"/>
    </row>
    <row r="35" spans="1:6" s="184" customFormat="1" ht="15.75" customHeight="1">
      <c r="A35" s="622"/>
      <c r="B35" s="625"/>
      <c r="C35" s="625"/>
      <c r="D35" s="625"/>
      <c r="E35" s="625"/>
      <c r="F35" s="626"/>
    </row>
    <row r="36" spans="1:6" s="184" customFormat="1" ht="15.75" customHeight="1">
      <c r="A36" s="622"/>
      <c r="B36" s="625"/>
      <c r="C36" s="625"/>
      <c r="D36" s="625"/>
      <c r="E36" s="625"/>
      <c r="F36" s="626"/>
    </row>
    <row r="37" spans="1:6" s="184" customFormat="1" ht="15.75" customHeight="1">
      <c r="A37" s="622"/>
      <c r="B37" s="625"/>
      <c r="C37" s="625"/>
      <c r="D37" s="625"/>
      <c r="E37" s="625"/>
      <c r="F37" s="626"/>
    </row>
    <row r="38" spans="1:6" s="184" customFormat="1" ht="15.75" customHeight="1">
      <c r="A38" s="622"/>
      <c r="B38" s="625"/>
      <c r="C38" s="625"/>
      <c r="D38" s="625"/>
      <c r="E38" s="625"/>
      <c r="F38" s="626"/>
    </row>
    <row r="39" spans="1:6" s="184" customFormat="1" ht="54.5" customHeight="1">
      <c r="A39" s="622"/>
      <c r="B39" s="625"/>
      <c r="C39" s="625"/>
      <c r="D39" s="625"/>
      <c r="E39" s="625"/>
      <c r="F39" s="626"/>
    </row>
    <row r="40" spans="1:6" s="184" customFormat="1" ht="13.25" customHeight="1">
      <c r="A40" s="327">
        <v>10</v>
      </c>
      <c r="B40" s="311" t="s">
        <v>521</v>
      </c>
      <c r="C40" s="328" t="s">
        <v>502</v>
      </c>
      <c r="D40" s="329">
        <v>180</v>
      </c>
      <c r="E40" s="330">
        <v>2.09</v>
      </c>
      <c r="F40" s="331" t="s">
        <v>515</v>
      </c>
    </row>
    <row r="41" spans="1:6" s="184" customFormat="1" ht="13.25" customHeight="1">
      <c r="A41" s="327">
        <v>11</v>
      </c>
      <c r="B41" s="311" t="s">
        <v>522</v>
      </c>
      <c r="C41" s="328" t="s">
        <v>505</v>
      </c>
      <c r="D41" s="329">
        <v>216</v>
      </c>
      <c r="E41" s="330">
        <v>2.5499999999999998</v>
      </c>
      <c r="F41" s="332" t="s">
        <v>517</v>
      </c>
    </row>
    <row r="42" spans="1:6" s="184" customFormat="1" ht="13.25" customHeight="1">
      <c r="A42" s="207">
        <v>12</v>
      </c>
      <c r="B42" s="333" t="s">
        <v>523</v>
      </c>
      <c r="C42" s="256" t="s">
        <v>483</v>
      </c>
      <c r="D42" s="329">
        <v>256</v>
      </c>
      <c r="E42" s="330">
        <v>3.1</v>
      </c>
      <c r="F42" s="334" t="s">
        <v>519</v>
      </c>
    </row>
    <row r="43" spans="1:6" s="184" customFormat="1" ht="15.75" customHeight="1">
      <c r="A43" s="622" t="s">
        <v>488</v>
      </c>
      <c r="B43" s="625" t="s">
        <v>524</v>
      </c>
      <c r="C43" s="625"/>
      <c r="D43" s="625"/>
      <c r="E43" s="625"/>
      <c r="F43" s="626"/>
    </row>
    <row r="44" spans="1:6" s="184" customFormat="1" ht="15.75" customHeight="1">
      <c r="A44" s="622"/>
      <c r="B44" s="625"/>
      <c r="C44" s="625"/>
      <c r="D44" s="625"/>
      <c r="E44" s="625"/>
      <c r="F44" s="626"/>
    </row>
    <row r="45" spans="1:6" s="184" customFormat="1" ht="15.75" customHeight="1">
      <c r="A45" s="622"/>
      <c r="B45" s="625"/>
      <c r="C45" s="625"/>
      <c r="D45" s="625"/>
      <c r="E45" s="625"/>
      <c r="F45" s="626"/>
    </row>
    <row r="46" spans="1:6" s="184" customFormat="1" ht="15.75" customHeight="1">
      <c r="A46" s="622"/>
      <c r="B46" s="625"/>
      <c r="C46" s="625"/>
      <c r="D46" s="625"/>
      <c r="E46" s="625"/>
      <c r="F46" s="626"/>
    </row>
    <row r="47" spans="1:6" s="184" customFormat="1" ht="15.75" customHeight="1">
      <c r="A47" s="622"/>
      <c r="B47" s="625"/>
      <c r="C47" s="625"/>
      <c r="D47" s="625"/>
      <c r="E47" s="625"/>
      <c r="F47" s="626"/>
    </row>
    <row r="48" spans="1:6" s="184" customFormat="1" ht="8.25" customHeight="1">
      <c r="A48" s="622"/>
      <c r="B48" s="625"/>
      <c r="C48" s="625"/>
      <c r="D48" s="625"/>
      <c r="E48" s="625"/>
      <c r="F48" s="626"/>
    </row>
    <row r="49" spans="1:6" s="184" customFormat="1" ht="63.5" customHeight="1">
      <c r="A49" s="622"/>
      <c r="B49" s="625"/>
      <c r="C49" s="625"/>
      <c r="D49" s="625"/>
      <c r="E49" s="625"/>
      <c r="F49" s="626"/>
    </row>
    <row r="50" spans="1:6" s="335" customFormat="1" ht="15.5" customHeight="1">
      <c r="A50" s="627" t="s">
        <v>496</v>
      </c>
      <c r="B50" s="627"/>
      <c r="C50" s="627"/>
      <c r="D50" s="627"/>
      <c r="E50" s="627"/>
      <c r="F50" s="627"/>
    </row>
    <row r="51" spans="1:6" s="335" customFormat="1" ht="15" customHeight="1">
      <c r="A51" s="286" t="s">
        <v>386</v>
      </c>
      <c r="B51" s="557" t="s">
        <v>186</v>
      </c>
      <c r="C51" s="557"/>
      <c r="D51" s="628" t="s">
        <v>412</v>
      </c>
      <c r="E51" s="628"/>
      <c r="F51" s="137" t="s">
        <v>497</v>
      </c>
    </row>
    <row r="52" spans="1:6" s="335" customFormat="1" ht="66.75" customHeight="1">
      <c r="A52" s="261">
        <v>1</v>
      </c>
      <c r="B52" s="574" t="s">
        <v>525</v>
      </c>
      <c r="C52" s="574"/>
      <c r="D52" s="616"/>
      <c r="E52" s="616"/>
      <c r="F52" s="336"/>
    </row>
    <row r="53" spans="1:6" s="335" customFormat="1" ht="53.25" customHeight="1">
      <c r="A53" s="261">
        <v>2</v>
      </c>
      <c r="B53" s="629" t="s">
        <v>526</v>
      </c>
      <c r="C53" s="629"/>
      <c r="D53" s="616"/>
      <c r="E53" s="616"/>
      <c r="F53" s="336"/>
    </row>
    <row r="54" spans="1:6" s="184" customFormat="1" ht="62.75" customHeight="1">
      <c r="A54" s="337">
        <v>3</v>
      </c>
      <c r="B54" s="629" t="s">
        <v>527</v>
      </c>
      <c r="C54" s="629"/>
      <c r="D54" s="616"/>
      <c r="E54" s="616"/>
      <c r="F54" s="336"/>
    </row>
    <row r="55" spans="1:6" s="184" customFormat="1" ht="13" customHeight="1">
      <c r="A55" s="617" t="s">
        <v>528</v>
      </c>
      <c r="B55" s="617"/>
      <c r="C55" s="617"/>
      <c r="D55" s="617"/>
      <c r="E55" s="617"/>
      <c r="F55" s="617"/>
    </row>
    <row r="56" spans="1:6" s="184" customFormat="1" ht="13.5" customHeight="1">
      <c r="A56" s="617"/>
      <c r="B56" s="617"/>
      <c r="C56" s="617"/>
      <c r="D56" s="617"/>
      <c r="E56" s="617"/>
      <c r="F56" s="617"/>
    </row>
    <row r="57" spans="1:6" s="184" customFormat="1" ht="10.5" customHeight="1">
      <c r="A57" s="617"/>
      <c r="B57" s="617"/>
      <c r="C57" s="617"/>
      <c r="D57" s="617"/>
      <c r="E57" s="617"/>
      <c r="F57" s="617"/>
    </row>
    <row r="58" spans="1:6" ht="15" customHeight="1"/>
    <row r="59" spans="1:6" ht="15" customHeight="1"/>
    <row r="60" spans="1:6" ht="15" customHeight="1"/>
    <row r="61" spans="1:6" ht="15" customHeight="1"/>
    <row r="62" spans="1:6" ht="15" customHeight="1"/>
    <row r="63" spans="1:6" ht="13.5" customHeight="1"/>
    <row r="64" spans="1:6" ht="14.2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sheetData>
  <sheetProtection selectLockedCells="1" selectUnlockedCells="1"/>
  <mergeCells count="28">
    <mergeCell ref="B54:C54"/>
    <mergeCell ref="D54:E54"/>
    <mergeCell ref="A55:F57"/>
    <mergeCell ref="A50:F50"/>
    <mergeCell ref="B51:C51"/>
    <mergeCell ref="D51:E51"/>
    <mergeCell ref="B52:C52"/>
    <mergeCell ref="D52:E52"/>
    <mergeCell ref="B53:C53"/>
    <mergeCell ref="D53:E53"/>
    <mergeCell ref="A33:A39"/>
    <mergeCell ref="B33:E39"/>
    <mergeCell ref="F33:F39"/>
    <mergeCell ref="A43:A49"/>
    <mergeCell ref="B43:E49"/>
    <mergeCell ref="F43:F49"/>
    <mergeCell ref="A13:A19"/>
    <mergeCell ref="B13:E19"/>
    <mergeCell ref="F13:F19"/>
    <mergeCell ref="A23:A29"/>
    <mergeCell ref="B23:E29"/>
    <mergeCell ref="F23:F29"/>
    <mergeCell ref="A1:B7"/>
    <mergeCell ref="C1:F5"/>
    <mergeCell ref="C6:F7"/>
    <mergeCell ref="D8:D9"/>
    <mergeCell ref="E8:E9"/>
    <mergeCell ref="F8:F9"/>
  </mergeCells>
  <pageMargins left="0.78749999999999998" right="0" top="0" bottom="0" header="0.51180555555555551" footer="0.51180555555555551"/>
  <pageSetup paperSize="9" scale="74" firstPageNumber="0"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IV51"/>
  <sheetViews>
    <sheetView view="pageBreakPreview" zoomScale="65" zoomScaleNormal="90" zoomScaleSheetLayoutView="65" workbookViewId="0"/>
  </sheetViews>
  <sheetFormatPr baseColWidth="10" defaultColWidth="8.83203125" defaultRowHeight="13"/>
  <cols>
    <col min="1" max="1" width="4.33203125" style="177" customWidth="1"/>
    <col min="2" max="2" width="22.6640625" style="177" customWidth="1"/>
    <col min="3" max="3" width="9.5" style="177" customWidth="1"/>
    <col min="4" max="4" width="12.5" style="177" customWidth="1"/>
    <col min="5" max="5" width="41.6640625" style="177" customWidth="1"/>
    <col min="6" max="6" width="4.33203125" style="177" customWidth="1"/>
    <col min="7" max="16384" width="8.83203125" style="177"/>
  </cols>
  <sheetData>
    <row r="1" spans="1:256" ht="15.75" customHeight="1">
      <c r="A1" s="441"/>
      <c r="B1" s="441"/>
      <c r="C1" s="441"/>
      <c r="D1" s="441"/>
      <c r="E1" s="44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75" customHeight="1">
      <c r="A2" s="441"/>
      <c r="B2" s="441"/>
      <c r="C2" s="441"/>
      <c r="D2" s="441"/>
      <c r="E2" s="441"/>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5.75" customHeight="1">
      <c r="A3" s="441"/>
      <c r="B3" s="441"/>
      <c r="C3" s="441"/>
      <c r="D3" s="441"/>
      <c r="E3" s="441"/>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3.5" customHeight="1">
      <c r="A4" s="441"/>
      <c r="B4" s="441"/>
      <c r="C4" s="441"/>
      <c r="D4" s="441"/>
      <c r="E4" s="441"/>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5.75" customHeight="1">
      <c r="A5" s="441"/>
      <c r="B5" s="441"/>
      <c r="C5" s="441"/>
      <c r="D5" s="441"/>
      <c r="E5" s="441"/>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4.75" customHeight="1">
      <c r="A6" s="441"/>
      <c r="B6" s="441"/>
      <c r="C6" s="441"/>
      <c r="D6" s="441"/>
      <c r="E6" s="441"/>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184" customFormat="1" ht="24.75" customHeight="1">
      <c r="A7" s="232" t="s">
        <v>386</v>
      </c>
      <c r="B7" s="232" t="s">
        <v>186</v>
      </c>
      <c r="C7" s="619" t="s">
        <v>478</v>
      </c>
      <c r="D7" s="620" t="s">
        <v>274</v>
      </c>
      <c r="E7" s="630" t="s">
        <v>86</v>
      </c>
    </row>
    <row r="8" spans="1:256" s="184" customFormat="1" ht="26.25" customHeight="1">
      <c r="A8" s="326" t="s">
        <v>479</v>
      </c>
      <c r="B8" s="326" t="s">
        <v>480</v>
      </c>
      <c r="C8" s="619"/>
      <c r="D8" s="620"/>
      <c r="E8" s="630"/>
    </row>
    <row r="9" spans="1:256" s="184" customFormat="1" ht="18" customHeight="1">
      <c r="A9" s="207">
        <v>1</v>
      </c>
      <c r="B9" s="333" t="s">
        <v>529</v>
      </c>
      <c r="C9" s="329">
        <v>210</v>
      </c>
      <c r="D9" s="329">
        <v>2.9</v>
      </c>
      <c r="E9" s="338" t="s">
        <v>530</v>
      </c>
    </row>
    <row r="10" spans="1:256" s="184" customFormat="1" ht="15" customHeight="1">
      <c r="A10" s="631" t="s">
        <v>488</v>
      </c>
      <c r="B10" s="631"/>
      <c r="C10" s="631"/>
      <c r="D10" s="631"/>
      <c r="E10" s="624"/>
    </row>
    <row r="11" spans="1:256" s="184" customFormat="1" ht="162.5" customHeight="1">
      <c r="A11" s="632" t="s">
        <v>531</v>
      </c>
      <c r="B11" s="632"/>
      <c r="C11" s="632"/>
      <c r="D11" s="632"/>
      <c r="E11" s="624"/>
    </row>
    <row r="12" spans="1:256" s="184" customFormat="1" ht="87.75" customHeight="1">
      <c r="A12" s="339">
        <v>2</v>
      </c>
      <c r="B12" s="316" t="s">
        <v>532</v>
      </c>
      <c r="C12" s="340">
        <v>35.6</v>
      </c>
      <c r="D12" s="341">
        <f>0.65*2.03*1.12</f>
        <v>1.47784</v>
      </c>
      <c r="E12" s="624"/>
    </row>
    <row r="13" spans="1:256" s="184" customFormat="1" ht="17.25" customHeight="1">
      <c r="A13" s="555" t="s">
        <v>488</v>
      </c>
      <c r="B13" s="555"/>
      <c r="C13" s="555"/>
      <c r="D13" s="555"/>
      <c r="E13" s="624"/>
    </row>
    <row r="14" spans="1:256" s="184" customFormat="1" ht="67.25" customHeight="1">
      <c r="A14" s="633" t="s">
        <v>533</v>
      </c>
      <c r="B14" s="633"/>
      <c r="C14" s="633"/>
      <c r="D14" s="633"/>
      <c r="E14" s="633"/>
    </row>
    <row r="15" spans="1:256" s="335" customFormat="1" ht="15.5" customHeight="1">
      <c r="A15" s="627" t="s">
        <v>496</v>
      </c>
      <c r="B15" s="627"/>
      <c r="C15" s="627"/>
      <c r="D15" s="627"/>
      <c r="E15" s="627"/>
    </row>
    <row r="16" spans="1:256" s="335" customFormat="1" ht="25.5" customHeight="1">
      <c r="A16" s="286" t="s">
        <v>386</v>
      </c>
      <c r="B16" s="258" t="s">
        <v>186</v>
      </c>
      <c r="C16" s="557"/>
      <c r="D16" s="557"/>
      <c r="E16" s="232" t="s">
        <v>534</v>
      </c>
    </row>
    <row r="17" spans="1:5" s="335" customFormat="1" ht="87.75" customHeight="1">
      <c r="A17" s="261">
        <v>1</v>
      </c>
      <c r="B17" s="272" t="s">
        <v>535</v>
      </c>
      <c r="C17" s="634"/>
      <c r="D17" s="634"/>
      <c r="E17" s="342"/>
    </row>
    <row r="18" spans="1:5" s="335" customFormat="1" ht="91.5" customHeight="1">
      <c r="A18" s="343">
        <v>2</v>
      </c>
      <c r="B18" s="344" t="s">
        <v>536</v>
      </c>
      <c r="C18" s="635"/>
      <c r="D18" s="635"/>
      <c r="E18" s="345"/>
    </row>
    <row r="19" spans="1:5" s="184" customFormat="1" ht="78.75" customHeight="1">
      <c r="A19" s="346">
        <v>3</v>
      </c>
      <c r="B19" s="256" t="s">
        <v>537</v>
      </c>
      <c r="C19" s="636"/>
      <c r="D19" s="636"/>
      <c r="E19" s="347"/>
    </row>
    <row r="20" spans="1:5" s="184" customFormat="1" ht="13.5" customHeight="1">
      <c r="A20" s="637"/>
      <c r="B20" s="637"/>
      <c r="C20" s="637"/>
      <c r="D20" s="637"/>
      <c r="E20" s="637"/>
    </row>
    <row r="21" spans="1:5" s="184" customFormat="1" ht="15" customHeight="1">
      <c r="A21" s="637"/>
      <c r="B21" s="637"/>
      <c r="C21" s="637"/>
      <c r="D21" s="637"/>
      <c r="E21" s="637"/>
    </row>
    <row r="26" spans="1:5" ht="13.5" customHeight="1"/>
    <row r="27" spans="1:5" ht="14.25" customHeight="1"/>
    <row r="28" spans="1:5" ht="12.75" customHeight="1"/>
    <row r="29" spans="1:5" ht="12.75" customHeight="1"/>
    <row r="30" spans="1:5" ht="12.75" customHeight="1"/>
    <row r="31" spans="1:5" ht="12.75" customHeight="1"/>
    <row r="32" spans="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sheetData>
  <sheetProtection selectLockedCells="1" selectUnlockedCells="1"/>
  <mergeCells count="16">
    <mergeCell ref="C18:D18"/>
    <mergeCell ref="C19:D19"/>
    <mergeCell ref="A20:E21"/>
    <mergeCell ref="E12:E13"/>
    <mergeCell ref="A13:D13"/>
    <mergeCell ref="A14:E14"/>
    <mergeCell ref="A15:E15"/>
    <mergeCell ref="C16:D16"/>
    <mergeCell ref="C17:D17"/>
    <mergeCell ref="A1:E6"/>
    <mergeCell ref="C7:C8"/>
    <mergeCell ref="D7:D8"/>
    <mergeCell ref="E7:E8"/>
    <mergeCell ref="A10:D10"/>
    <mergeCell ref="E10:E11"/>
    <mergeCell ref="A11:D11"/>
  </mergeCells>
  <pageMargins left="0.78749999999999998" right="0" top="0.19652777777777777" bottom="0" header="0.51180555555555551" footer="0.51180555555555551"/>
  <pageSetup paperSize="9" scale="93"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H64"/>
  <sheetViews>
    <sheetView view="pageBreakPreview" topLeftCell="A16" zoomScale="65" zoomScaleNormal="90" zoomScaleSheetLayoutView="65" workbookViewId="0">
      <selection activeCell="G17" sqref="G17"/>
    </sheetView>
  </sheetViews>
  <sheetFormatPr baseColWidth="10" defaultColWidth="9.1640625" defaultRowHeight="13"/>
  <cols>
    <col min="1" max="1" width="4.6640625" style="274" customWidth="1"/>
    <col min="2" max="2" width="15.5" style="348" customWidth="1"/>
    <col min="3" max="3" width="5.33203125" style="274" customWidth="1"/>
    <col min="4" max="4" width="9.6640625" style="274" customWidth="1"/>
    <col min="5" max="6" width="6" style="274" customWidth="1"/>
    <col min="7" max="7" width="13.6640625" style="274" customWidth="1"/>
    <col min="8" max="8" width="17.6640625" style="274" customWidth="1"/>
    <col min="9" max="9" width="4.1640625" style="274" customWidth="1"/>
    <col min="10" max="16384" width="9.1640625" style="274"/>
  </cols>
  <sheetData>
    <row r="1" spans="1:8" s="275" customFormat="1" ht="12" customHeight="1">
      <c r="A1" s="441"/>
      <c r="B1" s="441"/>
      <c r="C1" s="349"/>
      <c r="D1" s="350"/>
      <c r="E1" s="350"/>
      <c r="F1" s="350"/>
      <c r="G1" s="350"/>
      <c r="H1" s="351"/>
    </row>
    <row r="2" spans="1:8" s="275" customFormat="1" ht="9.5" customHeight="1">
      <c r="A2" s="441"/>
      <c r="B2" s="441"/>
      <c r="C2" s="352"/>
      <c r="D2" s="353"/>
      <c r="E2" s="353"/>
      <c r="F2" s="353"/>
      <c r="G2" s="353"/>
      <c r="H2" s="354"/>
    </row>
    <row r="3" spans="1:8" s="275" customFormat="1" ht="11" customHeight="1">
      <c r="A3" s="441"/>
      <c r="B3" s="441"/>
      <c r="C3" s="352"/>
      <c r="D3" s="353"/>
      <c r="E3" s="353"/>
      <c r="F3" s="353"/>
      <c r="G3" s="353"/>
      <c r="H3" s="354"/>
    </row>
    <row r="4" spans="1:8" s="275" customFormat="1" ht="24.75" customHeight="1">
      <c r="A4" s="441"/>
      <c r="B4" s="441"/>
      <c r="C4" s="355"/>
      <c r="D4" s="356"/>
      <c r="E4" s="356"/>
      <c r="F4" s="356"/>
      <c r="G4" s="356"/>
      <c r="H4" s="357"/>
    </row>
    <row r="5" spans="1:8" s="275" customFormat="1" ht="14" customHeight="1">
      <c r="A5" s="441"/>
      <c r="B5" s="441"/>
      <c r="C5" s="638" t="s">
        <v>538</v>
      </c>
      <c r="D5" s="638"/>
      <c r="E5" s="638"/>
      <c r="F5" s="638"/>
      <c r="G5" s="638"/>
      <c r="H5" s="638"/>
    </row>
    <row r="6" spans="1:8" s="275" customFormat="1" ht="18" customHeight="1">
      <c r="A6" s="441"/>
      <c r="B6" s="441"/>
      <c r="C6" s="638"/>
      <c r="D6" s="638"/>
      <c r="E6" s="638"/>
      <c r="F6" s="638"/>
      <c r="G6" s="638"/>
      <c r="H6" s="638"/>
    </row>
    <row r="7" spans="1:8" s="276" customFormat="1" ht="23.25" customHeight="1">
      <c r="A7" s="639" t="s">
        <v>539</v>
      </c>
      <c r="B7" s="640" t="s">
        <v>1</v>
      </c>
      <c r="C7" s="641" t="s">
        <v>540</v>
      </c>
      <c r="D7" s="642" t="s">
        <v>541</v>
      </c>
      <c r="E7" s="454" t="s">
        <v>84</v>
      </c>
      <c r="F7" s="454" t="s">
        <v>274</v>
      </c>
      <c r="G7" s="643" t="s">
        <v>542</v>
      </c>
      <c r="H7" s="643"/>
    </row>
    <row r="8" spans="1:8" s="276" customFormat="1" ht="22.5" customHeight="1">
      <c r="A8" s="639"/>
      <c r="B8" s="639"/>
      <c r="C8" s="641"/>
      <c r="D8" s="642"/>
      <c r="E8" s="454"/>
      <c r="F8" s="454"/>
      <c r="G8" s="643"/>
      <c r="H8" s="643"/>
    </row>
    <row r="9" spans="1:8" s="276" customFormat="1" ht="27" customHeight="1">
      <c r="A9" s="639"/>
      <c r="B9" s="640"/>
      <c r="C9" s="641"/>
      <c r="D9" s="642"/>
      <c r="E9" s="454"/>
      <c r="F9" s="454"/>
      <c r="G9" s="643"/>
      <c r="H9" s="643"/>
    </row>
    <row r="10" spans="1:8" s="280" customFormat="1" ht="59" customHeight="1">
      <c r="A10" s="358">
        <v>1</v>
      </c>
      <c r="B10" s="302" t="s">
        <v>543</v>
      </c>
      <c r="C10" s="151">
        <v>3</v>
      </c>
      <c r="D10" s="358"/>
      <c r="E10" s="359">
        <v>3.8</v>
      </c>
      <c r="F10" s="360">
        <v>0.12</v>
      </c>
      <c r="G10" s="361"/>
      <c r="H10" s="362"/>
    </row>
    <row r="11" spans="1:8" s="280" customFormat="1" ht="59" customHeight="1">
      <c r="A11" s="358">
        <v>2</v>
      </c>
      <c r="B11" s="302" t="s">
        <v>544</v>
      </c>
      <c r="C11" s="151">
        <v>6</v>
      </c>
      <c r="D11" s="358"/>
      <c r="E11" s="359">
        <v>6.7</v>
      </c>
      <c r="F11" s="360">
        <v>0.22</v>
      </c>
      <c r="G11" s="363"/>
      <c r="H11" s="364"/>
    </row>
    <row r="12" spans="1:8" s="280" customFormat="1" ht="59" customHeight="1">
      <c r="A12" s="365">
        <v>3</v>
      </c>
      <c r="B12" s="366" t="s">
        <v>545</v>
      </c>
      <c r="C12" s="367">
        <v>9</v>
      </c>
      <c r="D12" s="368"/>
      <c r="E12" s="359">
        <v>9.9</v>
      </c>
      <c r="F12" s="360">
        <v>0.33</v>
      </c>
      <c r="G12" s="363"/>
      <c r="H12" s="364"/>
    </row>
    <row r="13" spans="1:8" s="280" customFormat="1" ht="59" customHeight="1">
      <c r="A13" s="358">
        <v>4</v>
      </c>
      <c r="B13" s="302" t="s">
        <v>546</v>
      </c>
      <c r="C13" s="151">
        <v>12</v>
      </c>
      <c r="D13" s="358"/>
      <c r="E13" s="359">
        <v>13.1</v>
      </c>
      <c r="F13" s="360">
        <v>0.42</v>
      </c>
      <c r="G13" s="644" t="s">
        <v>547</v>
      </c>
      <c r="H13" s="644"/>
    </row>
    <row r="14" spans="1:8" s="280" customFormat="1" ht="59" customHeight="1">
      <c r="A14" s="358">
        <v>5</v>
      </c>
      <c r="B14" s="302" t="s">
        <v>548</v>
      </c>
      <c r="C14" s="369">
        <v>16</v>
      </c>
      <c r="D14" s="365"/>
      <c r="E14" s="359">
        <v>18.7</v>
      </c>
      <c r="F14" s="360">
        <v>0.56999999999999995</v>
      </c>
      <c r="G14" s="644"/>
      <c r="H14" s="644"/>
    </row>
    <row r="15" spans="1:8" s="280" customFormat="1" ht="59" customHeight="1">
      <c r="A15" s="365">
        <v>6</v>
      </c>
      <c r="B15" s="302" t="s">
        <v>549</v>
      </c>
      <c r="C15" s="151">
        <v>6</v>
      </c>
      <c r="D15" s="358"/>
      <c r="E15" s="359">
        <v>9.8000000000000007</v>
      </c>
      <c r="F15" s="360">
        <v>0.12</v>
      </c>
      <c r="G15" s="363"/>
      <c r="H15" s="370" t="s">
        <v>550</v>
      </c>
    </row>
    <row r="16" spans="1:8" s="280" customFormat="1" ht="59" customHeight="1">
      <c r="A16" s="358">
        <v>7</v>
      </c>
      <c r="B16" s="366" t="s">
        <v>551</v>
      </c>
      <c r="C16" s="367">
        <v>9</v>
      </c>
      <c r="D16" s="368"/>
      <c r="E16" s="359">
        <v>12.2</v>
      </c>
      <c r="F16" s="360">
        <v>0.13</v>
      </c>
      <c r="G16" s="363"/>
      <c r="H16" s="364"/>
    </row>
    <row r="17" spans="1:8" s="280" customFormat="1" ht="59" customHeight="1">
      <c r="A17" s="365">
        <v>8</v>
      </c>
      <c r="B17" s="302" t="s">
        <v>552</v>
      </c>
      <c r="C17" s="151">
        <v>12</v>
      </c>
      <c r="D17" s="358"/>
      <c r="E17" s="359">
        <v>15.9</v>
      </c>
      <c r="F17" s="360">
        <v>0.15</v>
      </c>
      <c r="G17" s="645" t="s">
        <v>553</v>
      </c>
      <c r="H17" s="645"/>
    </row>
    <row r="18" spans="1:8" s="280" customFormat="1" ht="59" customHeight="1">
      <c r="A18" s="358">
        <v>9</v>
      </c>
      <c r="B18" s="302" t="s">
        <v>554</v>
      </c>
      <c r="C18" s="151">
        <v>16</v>
      </c>
      <c r="D18" s="358"/>
      <c r="E18" s="359">
        <v>18.5</v>
      </c>
      <c r="F18" s="360">
        <v>0.17</v>
      </c>
      <c r="G18" s="645"/>
      <c r="H18" s="645"/>
    </row>
    <row r="19" spans="1:8" s="280" customFormat="1" ht="57.5" customHeight="1">
      <c r="A19" s="358">
        <v>10</v>
      </c>
      <c r="B19" s="302" t="s">
        <v>555</v>
      </c>
      <c r="C19" s="151">
        <v>20</v>
      </c>
      <c r="D19" s="358"/>
      <c r="E19" s="359">
        <v>21.4</v>
      </c>
      <c r="F19" s="360">
        <v>0.2</v>
      </c>
      <c r="G19" s="645"/>
      <c r="H19" s="645"/>
    </row>
    <row r="20" spans="1:8" s="280" customFormat="1" ht="30" customHeight="1">
      <c r="A20" s="489" t="s">
        <v>556</v>
      </c>
      <c r="B20" s="489"/>
      <c r="C20" s="489"/>
      <c r="D20" s="489"/>
      <c r="E20" s="489"/>
      <c r="F20" s="489"/>
      <c r="G20" s="489"/>
      <c r="H20" s="489"/>
    </row>
    <row r="21" spans="1:8" s="280" customFormat="1" ht="30" customHeight="1">
      <c r="A21" s="646" t="s">
        <v>557</v>
      </c>
      <c r="B21" s="646"/>
      <c r="C21" s="646"/>
      <c r="D21" s="646"/>
      <c r="E21" s="149"/>
      <c r="F21" s="149"/>
      <c r="G21" s="491" t="s">
        <v>558</v>
      </c>
      <c r="H21" s="491"/>
    </row>
    <row r="22" spans="1:8" s="280" customFormat="1" ht="25.25" customHeight="1">
      <c r="A22" s="646"/>
      <c r="B22" s="646"/>
      <c r="C22" s="646"/>
      <c r="D22" s="646"/>
      <c r="E22" s="149"/>
      <c r="F22" s="149"/>
      <c r="G22" s="492"/>
      <c r="H22" s="492"/>
    </row>
    <row r="23" spans="1:8" ht="15" customHeight="1"/>
    <row r="24" spans="1:8" ht="13" customHeight="1"/>
    <row r="25" spans="1:8" ht="13.5" customHeight="1"/>
    <row r="26" spans="1:8" ht="15" customHeight="1"/>
    <row r="27" spans="1:8" ht="15" customHeight="1"/>
    <row r="28" spans="1:8" ht="15" customHeight="1"/>
    <row r="29" spans="1:8" ht="15" customHeight="1"/>
    <row r="30" spans="1:8" ht="15.75" customHeight="1"/>
    <row r="31" spans="1:8" ht="10" customHeight="1"/>
    <row r="32" spans="1:8" ht="12.75" customHeight="1"/>
    <row r="33" ht="12" customHeight="1"/>
    <row r="34" ht="12" customHeight="1"/>
    <row r="35" ht="12" customHeight="1"/>
    <row r="36" ht="12" customHeight="1"/>
    <row r="37" ht="17.25" customHeight="1"/>
    <row r="38" ht="10" customHeight="1"/>
    <row r="39" ht="10"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sheetProtection selectLockedCells="1" selectUnlockedCells="1"/>
  <mergeCells count="15">
    <mergeCell ref="G13:H14"/>
    <mergeCell ref="G17:H19"/>
    <mergeCell ref="A20:H20"/>
    <mergeCell ref="A21:D22"/>
    <mergeCell ref="G21:H21"/>
    <mergeCell ref="G22:H22"/>
    <mergeCell ref="A1:B6"/>
    <mergeCell ref="C5:H6"/>
    <mergeCell ref="A7:A9"/>
    <mergeCell ref="B7:B9"/>
    <mergeCell ref="C7:C9"/>
    <mergeCell ref="D7:D9"/>
    <mergeCell ref="E7:E9"/>
    <mergeCell ref="F7:F9"/>
    <mergeCell ref="G7:H9"/>
  </mergeCells>
  <pageMargins left="0.78749999999999998" right="0" top="0" bottom="0" header="0.51180555555555551" footer="0.51180555555555551"/>
  <pageSetup paperSize="9" scale="99"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H64"/>
  <sheetViews>
    <sheetView view="pageBreakPreview" zoomScale="65" zoomScaleNormal="90" zoomScaleSheetLayoutView="65" workbookViewId="0">
      <selection activeCell="G14" sqref="G14"/>
    </sheetView>
  </sheetViews>
  <sheetFormatPr baseColWidth="10" defaultColWidth="8.83203125" defaultRowHeight="13"/>
  <cols>
    <col min="1" max="1" width="4.5" style="274" customWidth="1"/>
    <col min="2" max="2" width="14.5" style="348" customWidth="1"/>
    <col min="3" max="4" width="6.33203125" style="274" customWidth="1"/>
    <col min="5" max="6" width="6.6640625" style="274" customWidth="1"/>
    <col min="7" max="7" width="33.83203125" style="274" customWidth="1"/>
    <col min="8" max="8" width="4.5" style="274" customWidth="1"/>
    <col min="9" max="16384" width="8.83203125" style="274"/>
  </cols>
  <sheetData>
    <row r="1" spans="1:8" s="275" customFormat="1" ht="7.25" customHeight="1">
      <c r="A1" s="441"/>
      <c r="B1" s="441"/>
      <c r="C1" s="575"/>
      <c r="D1" s="575"/>
      <c r="E1" s="575"/>
      <c r="F1" s="575"/>
      <c r="G1" s="575"/>
    </row>
    <row r="2" spans="1:8" s="275" customFormat="1" ht="13.5" customHeight="1">
      <c r="A2" s="441"/>
      <c r="B2" s="441"/>
      <c r="C2" s="575"/>
      <c r="D2" s="575"/>
      <c r="E2" s="575"/>
      <c r="F2" s="575"/>
      <c r="G2" s="575"/>
    </row>
    <row r="3" spans="1:8" s="275" customFormat="1" ht="12.75" customHeight="1">
      <c r="A3" s="441"/>
      <c r="B3" s="441"/>
      <c r="C3" s="575"/>
      <c r="D3" s="575"/>
      <c r="E3" s="575"/>
      <c r="F3" s="575"/>
      <c r="G3" s="575"/>
    </row>
    <row r="4" spans="1:8" s="275" customFormat="1" ht="7.5" customHeight="1">
      <c r="A4" s="441"/>
      <c r="B4" s="441"/>
      <c r="C4" s="575"/>
      <c r="D4" s="575"/>
      <c r="E4" s="575"/>
      <c r="F4" s="575"/>
      <c r="G4" s="575"/>
    </row>
    <row r="5" spans="1:8" s="275" customFormat="1" ht="17.25" customHeight="1">
      <c r="A5" s="441"/>
      <c r="B5" s="441"/>
      <c r="C5" s="575"/>
      <c r="D5" s="575"/>
      <c r="E5" s="575"/>
      <c r="F5" s="575"/>
      <c r="G5" s="575"/>
    </row>
    <row r="6" spans="1:8" s="275" customFormat="1" ht="14" customHeight="1">
      <c r="A6" s="441"/>
      <c r="B6" s="441"/>
      <c r="C6" s="647" t="s">
        <v>559</v>
      </c>
      <c r="D6" s="647"/>
      <c r="E6" s="647"/>
      <c r="F6" s="647"/>
      <c r="G6" s="647"/>
    </row>
    <row r="7" spans="1:8" s="275" customFormat="1" ht="16.5" customHeight="1">
      <c r="A7" s="441"/>
      <c r="B7" s="441"/>
      <c r="C7" s="647"/>
      <c r="D7" s="647"/>
      <c r="E7" s="647"/>
      <c r="F7" s="647"/>
      <c r="G7" s="647"/>
    </row>
    <row r="8" spans="1:8" s="276" customFormat="1" ht="30" customHeight="1">
      <c r="A8" s="576" t="s">
        <v>560</v>
      </c>
      <c r="B8" s="576" t="s">
        <v>1</v>
      </c>
      <c r="C8" s="576" t="s">
        <v>2</v>
      </c>
      <c r="D8" s="576"/>
      <c r="E8" s="454" t="s">
        <v>84</v>
      </c>
      <c r="F8" s="454" t="s">
        <v>274</v>
      </c>
      <c r="G8" s="577" t="s">
        <v>561</v>
      </c>
      <c r="H8" s="372"/>
    </row>
    <row r="9" spans="1:8" s="276" customFormat="1" ht="31.5" customHeight="1">
      <c r="A9" s="576"/>
      <c r="B9" s="576"/>
      <c r="C9" s="576"/>
      <c r="D9" s="576"/>
      <c r="E9" s="454"/>
      <c r="F9" s="454"/>
      <c r="G9" s="577"/>
      <c r="H9" s="372"/>
    </row>
    <row r="10" spans="1:8" s="276" customFormat="1" ht="25.5" customHeight="1">
      <c r="A10" s="576"/>
      <c r="B10" s="576"/>
      <c r="C10" s="576"/>
      <c r="D10" s="576"/>
      <c r="E10" s="454"/>
      <c r="F10" s="454"/>
      <c r="G10" s="577"/>
      <c r="H10" s="372"/>
    </row>
    <row r="11" spans="1:8" s="280" customFormat="1" ht="50.25" customHeight="1">
      <c r="A11" s="277">
        <v>1</v>
      </c>
      <c r="B11" s="278" t="s">
        <v>562</v>
      </c>
      <c r="C11" s="648" t="s">
        <v>563</v>
      </c>
      <c r="D11" s="648"/>
      <c r="E11" s="359">
        <f>33.3+10-8.2</f>
        <v>35.099999999999994</v>
      </c>
      <c r="F11" s="374">
        <v>0.26</v>
      </c>
      <c r="G11" s="649" t="s">
        <v>564</v>
      </c>
      <c r="H11" s="375"/>
    </row>
    <row r="12" spans="1:8" s="280" customFormat="1" ht="50.25" customHeight="1">
      <c r="A12" s="277">
        <v>2</v>
      </c>
      <c r="B12" s="278" t="s">
        <v>565</v>
      </c>
      <c r="C12" s="650" t="s">
        <v>566</v>
      </c>
      <c r="D12" s="650"/>
      <c r="E12" s="359">
        <f>37.4+10-9.4</f>
        <v>38</v>
      </c>
      <c r="F12" s="374">
        <v>0.26</v>
      </c>
      <c r="G12" s="649"/>
      <c r="H12" s="375"/>
    </row>
    <row r="13" spans="1:8" s="280" customFormat="1" ht="81.25" customHeight="1">
      <c r="A13" s="250" t="s">
        <v>372</v>
      </c>
      <c r="B13" s="651" t="s">
        <v>567</v>
      </c>
      <c r="C13" s="651"/>
      <c r="D13" s="651"/>
      <c r="E13" s="651"/>
      <c r="F13" s="651"/>
      <c r="G13" s="651"/>
      <c r="H13" s="376"/>
    </row>
    <row r="14" spans="1:8" s="280" customFormat="1" ht="50.25" customHeight="1">
      <c r="A14" s="277">
        <v>3</v>
      </c>
      <c r="B14" s="278" t="s">
        <v>568</v>
      </c>
      <c r="C14" s="650" t="s">
        <v>563</v>
      </c>
      <c r="D14" s="650"/>
      <c r="E14" s="359">
        <f>41.1-8.2</f>
        <v>32.900000000000006</v>
      </c>
      <c r="F14" s="374">
        <v>0.26</v>
      </c>
      <c r="G14" s="652" t="s">
        <v>564</v>
      </c>
      <c r="H14" s="376"/>
    </row>
    <row r="15" spans="1:8" s="280" customFormat="1" ht="50.25" customHeight="1">
      <c r="A15" s="277">
        <v>4</v>
      </c>
      <c r="B15" s="278" t="s">
        <v>569</v>
      </c>
      <c r="C15" s="650" t="s">
        <v>566</v>
      </c>
      <c r="D15" s="650"/>
      <c r="E15" s="359">
        <f>46.9-9.4</f>
        <v>37.5</v>
      </c>
      <c r="F15" s="374">
        <v>0.26</v>
      </c>
      <c r="G15" s="652"/>
      <c r="H15" s="376"/>
    </row>
    <row r="16" spans="1:8" s="280" customFormat="1" ht="79.75" customHeight="1">
      <c r="A16" s="250" t="s">
        <v>372</v>
      </c>
      <c r="B16" s="651" t="s">
        <v>570</v>
      </c>
      <c r="C16" s="651"/>
      <c r="D16" s="651"/>
      <c r="E16" s="651"/>
      <c r="F16" s="651"/>
      <c r="G16" s="651"/>
      <c r="H16" s="376"/>
    </row>
    <row r="17" spans="1:8" s="280" customFormat="1" ht="39" customHeight="1">
      <c r="A17" s="277">
        <v>5</v>
      </c>
      <c r="B17" s="377" t="s">
        <v>571</v>
      </c>
      <c r="C17" s="650" t="s">
        <v>572</v>
      </c>
      <c r="D17" s="650"/>
      <c r="E17" s="378">
        <v>4.4000000000000004</v>
      </c>
      <c r="F17" s="374">
        <f>0.71*1.22*0.02</f>
        <v>1.7323999999999999E-2</v>
      </c>
      <c r="G17" s="653"/>
      <c r="H17" s="376"/>
    </row>
    <row r="18" spans="1:8" s="280" customFormat="1" ht="39" customHeight="1">
      <c r="A18" s="277">
        <v>6</v>
      </c>
      <c r="B18" s="377" t="s">
        <v>571</v>
      </c>
      <c r="C18" s="650" t="s">
        <v>573</v>
      </c>
      <c r="D18" s="650"/>
      <c r="E18" s="378">
        <v>5.2</v>
      </c>
      <c r="F18" s="374">
        <v>0.02</v>
      </c>
      <c r="G18" s="653"/>
      <c r="H18" s="376"/>
    </row>
    <row r="19" spans="1:8" s="280" customFormat="1" ht="38.25" customHeight="1">
      <c r="A19" s="277">
        <v>7</v>
      </c>
      <c r="B19" s="380" t="s">
        <v>574</v>
      </c>
      <c r="C19" s="653" t="s">
        <v>572</v>
      </c>
      <c r="D19" s="653"/>
      <c r="E19" s="381">
        <v>8.1999999999999993</v>
      </c>
      <c r="F19" s="374">
        <v>0.02</v>
      </c>
      <c r="G19" s="653"/>
      <c r="H19" s="376"/>
    </row>
    <row r="20" spans="1:8" s="280" customFormat="1" ht="38.25" customHeight="1">
      <c r="A20" s="277">
        <v>8</v>
      </c>
      <c r="B20" s="380" t="s">
        <v>574</v>
      </c>
      <c r="C20" s="653" t="s">
        <v>573</v>
      </c>
      <c r="D20" s="653"/>
      <c r="E20" s="381">
        <v>9.4</v>
      </c>
      <c r="F20" s="374">
        <v>0.02</v>
      </c>
      <c r="G20" s="653"/>
      <c r="H20" s="376"/>
    </row>
    <row r="21" spans="1:8" s="280" customFormat="1" ht="52.25" customHeight="1">
      <c r="A21" s="250" t="s">
        <v>372</v>
      </c>
      <c r="B21" s="654" t="s">
        <v>575</v>
      </c>
      <c r="C21" s="654"/>
      <c r="D21" s="654"/>
      <c r="E21" s="654"/>
      <c r="F21" s="654"/>
      <c r="G21" s="654"/>
      <c r="H21" s="376"/>
    </row>
    <row r="22" spans="1:8" s="280" customFormat="1" ht="40.5" customHeight="1">
      <c r="A22" s="277">
        <v>9</v>
      </c>
      <c r="B22" s="278" t="s">
        <v>576</v>
      </c>
      <c r="C22" s="650" t="s">
        <v>577</v>
      </c>
      <c r="D22" s="650"/>
      <c r="E22" s="359">
        <v>41</v>
      </c>
      <c r="F22" s="374">
        <f>0.8*0.6*0.7</f>
        <v>0.33599999999999997</v>
      </c>
      <c r="G22" s="653"/>
      <c r="H22" s="382"/>
    </row>
    <row r="23" spans="1:8" s="280" customFormat="1" ht="40.5" customHeight="1">
      <c r="A23" s="277">
        <v>10</v>
      </c>
      <c r="B23" s="278" t="s">
        <v>578</v>
      </c>
      <c r="C23" s="650" t="s">
        <v>579</v>
      </c>
      <c r="D23" s="650"/>
      <c r="E23" s="359">
        <v>54.2</v>
      </c>
      <c r="F23" s="374">
        <f>0.8*1*0.7</f>
        <v>0.55999999999999994</v>
      </c>
      <c r="G23" s="653"/>
      <c r="H23" s="382"/>
    </row>
    <row r="24" spans="1:8" s="384" customFormat="1" ht="39.75" customHeight="1">
      <c r="A24" s="277">
        <v>11</v>
      </c>
      <c r="B24" s="278" t="s">
        <v>580</v>
      </c>
      <c r="C24" s="650" t="s">
        <v>581</v>
      </c>
      <c r="D24" s="650"/>
      <c r="E24" s="359">
        <v>61.3</v>
      </c>
      <c r="F24" s="374">
        <f>0.8*1*0.8</f>
        <v>0.64000000000000012</v>
      </c>
      <c r="G24" s="653"/>
      <c r="H24" s="383"/>
    </row>
    <row r="25" spans="1:8" s="386" customFormat="1" ht="87.25" customHeight="1">
      <c r="A25" s="250" t="s">
        <v>372</v>
      </c>
      <c r="B25" s="655" t="s">
        <v>582</v>
      </c>
      <c r="C25" s="655"/>
      <c r="D25" s="655"/>
      <c r="E25" s="655"/>
      <c r="F25" s="655"/>
      <c r="G25" s="655"/>
      <c r="H25" s="385"/>
    </row>
    <row r="26" spans="1:8" ht="17.25" customHeight="1"/>
    <row r="27" spans="1:8" ht="30" customHeight="1"/>
    <row r="28" spans="1:8" ht="13" customHeight="1"/>
    <row r="29" spans="1:8" ht="12" customHeight="1"/>
    <row r="30" spans="1:8" ht="17.25" customHeight="1"/>
    <row r="31" spans="1:8" ht="10" customHeight="1"/>
    <row r="32" spans="1:8" ht="10" customHeight="1"/>
    <row r="33" ht="10" customHeight="1"/>
    <row r="34" ht="10" customHeight="1"/>
    <row r="35" ht="10" customHeight="1"/>
    <row r="36" ht="10" customHeight="1"/>
    <row r="37"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sheetProtection selectLockedCells="1" selectUnlockedCells="1"/>
  <mergeCells count="29">
    <mergeCell ref="B21:G21"/>
    <mergeCell ref="C22:D22"/>
    <mergeCell ref="G22:G24"/>
    <mergeCell ref="C23:D23"/>
    <mergeCell ref="C24:D24"/>
    <mergeCell ref="B25:G25"/>
    <mergeCell ref="B16:G16"/>
    <mergeCell ref="C17:D17"/>
    <mergeCell ref="G17:G18"/>
    <mergeCell ref="C18:D18"/>
    <mergeCell ref="C19:D19"/>
    <mergeCell ref="G19:G20"/>
    <mergeCell ref="C20:D20"/>
    <mergeCell ref="C11:D11"/>
    <mergeCell ref="G11:G12"/>
    <mergeCell ref="C12:D12"/>
    <mergeCell ref="B13:G13"/>
    <mergeCell ref="C14:D14"/>
    <mergeCell ref="G14:G15"/>
    <mergeCell ref="C15:D15"/>
    <mergeCell ref="A1:B7"/>
    <mergeCell ref="C1:G5"/>
    <mergeCell ref="C6:G7"/>
    <mergeCell ref="A8:A10"/>
    <mergeCell ref="B8:B10"/>
    <mergeCell ref="C8:D10"/>
    <mergeCell ref="E8:E10"/>
    <mergeCell ref="F8:F10"/>
    <mergeCell ref="G8:G10"/>
  </mergeCells>
  <pageMargins left="0.78749999999999998" right="0" top="0" bottom="0" header="0.51180555555555551" footer="0.51180555555555551"/>
  <pageSetup paperSize="9" scale="86"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I28"/>
  <sheetViews>
    <sheetView view="pageBreakPreview" topLeftCell="A16" zoomScale="65" zoomScaleNormal="90" zoomScaleSheetLayoutView="65" workbookViewId="0">
      <selection activeCell="B16" sqref="B16"/>
    </sheetView>
  </sheetViews>
  <sheetFormatPr baseColWidth="10" defaultColWidth="8.83203125" defaultRowHeight="12.75" customHeight="1"/>
  <cols>
    <col min="1" max="1" width="4.6640625" style="274" customWidth="1"/>
    <col min="2" max="2" width="18" style="348" customWidth="1"/>
    <col min="3" max="3" width="7.33203125" style="274" customWidth="1"/>
    <col min="4" max="4" width="5" style="274" customWidth="1"/>
    <col min="5" max="5" width="11.33203125" style="274" customWidth="1"/>
    <col min="6" max="7" width="5.83203125" style="274" customWidth="1"/>
    <col min="8" max="8" width="29.1640625" style="274" customWidth="1"/>
    <col min="9" max="9" width="4.5" style="274" customWidth="1"/>
    <col min="10" max="16384" width="8.83203125" style="274"/>
  </cols>
  <sheetData>
    <row r="1" spans="1:9" s="275" customFormat="1" ht="7.25" customHeight="1">
      <c r="A1" s="441"/>
      <c r="B1" s="441"/>
      <c r="C1" s="575"/>
      <c r="D1" s="575"/>
      <c r="E1" s="575"/>
      <c r="F1" s="575"/>
      <c r="G1" s="575"/>
      <c r="H1" s="575"/>
    </row>
    <row r="2" spans="1:9" s="275" customFormat="1" ht="13.5" customHeight="1">
      <c r="A2" s="441"/>
      <c r="B2" s="441"/>
      <c r="C2" s="575"/>
      <c r="D2" s="575"/>
      <c r="E2" s="575"/>
      <c r="F2" s="575"/>
      <c r="G2" s="575"/>
      <c r="H2" s="575"/>
    </row>
    <row r="3" spans="1:9" s="275" customFormat="1" ht="12.75" customHeight="1">
      <c r="A3" s="441"/>
      <c r="B3" s="441"/>
      <c r="C3" s="575"/>
      <c r="D3" s="575"/>
      <c r="E3" s="575"/>
      <c r="F3" s="575"/>
      <c r="G3" s="575"/>
      <c r="H3" s="575"/>
    </row>
    <row r="4" spans="1:9" s="275" customFormat="1" ht="7.5" customHeight="1">
      <c r="A4" s="441"/>
      <c r="B4" s="441"/>
      <c r="C4" s="575"/>
      <c r="D4" s="575"/>
      <c r="E4" s="575"/>
      <c r="F4" s="575"/>
      <c r="G4" s="575"/>
      <c r="H4" s="575"/>
    </row>
    <row r="5" spans="1:9" s="275" customFormat="1" ht="17.25" customHeight="1">
      <c r="A5" s="441"/>
      <c r="B5" s="441"/>
      <c r="C5" s="575"/>
      <c r="D5" s="575"/>
      <c r="E5" s="575"/>
      <c r="F5" s="575"/>
      <c r="G5" s="575"/>
      <c r="H5" s="575"/>
    </row>
    <row r="6" spans="1:9" s="275" customFormat="1" ht="14" customHeight="1">
      <c r="A6" s="441"/>
      <c r="B6" s="441"/>
      <c r="C6" s="656" t="s">
        <v>559</v>
      </c>
      <c r="D6" s="656"/>
      <c r="E6" s="656"/>
      <c r="F6" s="656"/>
      <c r="G6" s="656"/>
      <c r="H6" s="656"/>
    </row>
    <row r="7" spans="1:9" s="275" customFormat="1" ht="16.5" customHeight="1">
      <c r="A7" s="441"/>
      <c r="B7" s="441"/>
      <c r="C7" s="656"/>
      <c r="D7" s="656"/>
      <c r="E7" s="656"/>
      <c r="F7" s="656"/>
      <c r="G7" s="656"/>
      <c r="H7" s="656"/>
    </row>
    <row r="8" spans="1:9" s="276" customFormat="1" ht="20.25" customHeight="1">
      <c r="A8" s="576" t="s">
        <v>560</v>
      </c>
      <c r="B8" s="576" t="s">
        <v>1</v>
      </c>
      <c r="C8" s="576" t="s">
        <v>2</v>
      </c>
      <c r="D8" s="576"/>
      <c r="E8" s="576"/>
      <c r="F8" s="454" t="s">
        <v>84</v>
      </c>
      <c r="G8" s="454" t="s">
        <v>274</v>
      </c>
      <c r="H8" s="577" t="s">
        <v>583</v>
      </c>
      <c r="I8" s="372"/>
    </row>
    <row r="9" spans="1:9" s="276" customFormat="1" ht="24" customHeight="1">
      <c r="A9" s="576"/>
      <c r="B9" s="576"/>
      <c r="C9" s="576"/>
      <c r="D9" s="576"/>
      <c r="E9" s="576"/>
      <c r="F9" s="454"/>
      <c r="G9" s="454"/>
      <c r="H9" s="577"/>
      <c r="I9" s="372"/>
    </row>
    <row r="10" spans="1:9" s="276" customFormat="1" ht="24" customHeight="1">
      <c r="A10" s="576"/>
      <c r="B10" s="576"/>
      <c r="C10" s="576"/>
      <c r="D10" s="576"/>
      <c r="E10" s="576"/>
      <c r="F10" s="454"/>
      <c r="G10" s="454"/>
      <c r="H10" s="577"/>
      <c r="I10" s="372"/>
    </row>
    <row r="11" spans="1:9" s="280" customFormat="1" ht="65" customHeight="1">
      <c r="A11" s="358">
        <v>12</v>
      </c>
      <c r="B11" s="303" t="s">
        <v>584</v>
      </c>
      <c r="C11" s="657" t="s">
        <v>585</v>
      </c>
      <c r="D11" s="657"/>
      <c r="E11" s="657"/>
      <c r="F11" s="359">
        <v>43.6</v>
      </c>
      <c r="G11" s="374">
        <v>0.37</v>
      </c>
      <c r="H11" s="578"/>
      <c r="I11" s="376"/>
    </row>
    <row r="12" spans="1:9" s="280" customFormat="1" ht="65" customHeight="1">
      <c r="A12" s="358">
        <v>13</v>
      </c>
      <c r="B12" s="303" t="s">
        <v>586</v>
      </c>
      <c r="C12" s="657" t="s">
        <v>587</v>
      </c>
      <c r="D12" s="657"/>
      <c r="E12" s="657"/>
      <c r="F12" s="359">
        <v>62.5</v>
      </c>
      <c r="G12" s="374">
        <v>0.46</v>
      </c>
      <c r="H12" s="578"/>
      <c r="I12" s="376"/>
    </row>
    <row r="13" spans="1:9" s="280" customFormat="1" ht="70.5" customHeight="1">
      <c r="A13" s="250" t="s">
        <v>372</v>
      </c>
      <c r="B13" s="651" t="s">
        <v>588</v>
      </c>
      <c r="C13" s="651"/>
      <c r="D13" s="651"/>
      <c r="E13" s="651"/>
      <c r="F13" s="651"/>
      <c r="G13" s="651"/>
      <c r="H13" s="651"/>
      <c r="I13" s="376"/>
    </row>
    <row r="14" spans="1:9" s="280" customFormat="1" ht="65" customHeight="1">
      <c r="A14" s="358">
        <v>14</v>
      </c>
      <c r="B14" s="303" t="s">
        <v>589</v>
      </c>
      <c r="C14" s="657" t="s">
        <v>585</v>
      </c>
      <c r="D14" s="657"/>
      <c r="E14" s="657"/>
      <c r="F14" s="359">
        <v>40.9</v>
      </c>
      <c r="G14" s="374">
        <v>0.37</v>
      </c>
      <c r="H14" s="658"/>
      <c r="I14" s="376"/>
    </row>
    <row r="15" spans="1:9" s="280" customFormat="1" ht="65" customHeight="1">
      <c r="A15" s="358">
        <v>15</v>
      </c>
      <c r="B15" s="303" t="s">
        <v>590</v>
      </c>
      <c r="C15" s="657" t="s">
        <v>587</v>
      </c>
      <c r="D15" s="657"/>
      <c r="E15" s="657"/>
      <c r="F15" s="359">
        <v>57.6</v>
      </c>
      <c r="G15" s="374">
        <v>0.46</v>
      </c>
      <c r="H15" s="658"/>
      <c r="I15" s="376"/>
    </row>
    <row r="16" spans="1:9" s="280" customFormat="1" ht="60.75" customHeight="1">
      <c r="A16" s="250" t="s">
        <v>372</v>
      </c>
      <c r="B16" s="651" t="s">
        <v>591</v>
      </c>
      <c r="C16" s="651"/>
      <c r="D16" s="651"/>
      <c r="E16" s="651"/>
      <c r="F16" s="651"/>
      <c r="G16" s="651"/>
      <c r="H16" s="651"/>
      <c r="I16" s="376"/>
    </row>
    <row r="17" spans="1:9" s="280" customFormat="1" ht="65" customHeight="1">
      <c r="A17" s="379">
        <v>16</v>
      </c>
      <c r="B17" s="387" t="s">
        <v>592</v>
      </c>
      <c r="C17" s="653" t="s">
        <v>11</v>
      </c>
      <c r="D17" s="653"/>
      <c r="E17" s="653"/>
      <c r="F17" s="359">
        <v>4.8</v>
      </c>
      <c r="G17" s="374">
        <v>0.01</v>
      </c>
      <c r="H17" s="653"/>
      <c r="I17" s="376"/>
    </row>
    <row r="18" spans="1:9" s="280" customFormat="1" ht="64.5" customHeight="1">
      <c r="A18" s="379">
        <v>17</v>
      </c>
      <c r="B18" s="387" t="s">
        <v>592</v>
      </c>
      <c r="C18" s="653" t="s">
        <v>19</v>
      </c>
      <c r="D18" s="653"/>
      <c r="E18" s="653"/>
      <c r="F18" s="359">
        <v>10.199999999999999</v>
      </c>
      <c r="G18" s="374">
        <v>0.02</v>
      </c>
      <c r="H18" s="653"/>
      <c r="I18" s="376"/>
    </row>
    <row r="19" spans="1:9" s="280" customFormat="1" ht="60.5" customHeight="1">
      <c r="A19" s="250" t="s">
        <v>372</v>
      </c>
      <c r="B19" s="653" t="s">
        <v>593</v>
      </c>
      <c r="C19" s="653"/>
      <c r="D19" s="653"/>
      <c r="E19" s="653"/>
      <c r="F19" s="653"/>
      <c r="G19" s="653"/>
      <c r="H19" s="653"/>
      <c r="I19" s="382"/>
    </row>
    <row r="20" spans="1:9" s="280" customFormat="1" ht="12.75" customHeight="1">
      <c r="A20" s="598" t="s">
        <v>153</v>
      </c>
      <c r="B20" s="598"/>
      <c r="C20" s="598"/>
      <c r="D20" s="598"/>
      <c r="E20" s="598"/>
      <c r="F20" s="598"/>
      <c r="G20" s="598"/>
      <c r="H20" s="598"/>
      <c r="I20" s="382"/>
    </row>
    <row r="21" spans="1:9" s="280" customFormat="1" ht="13.5" customHeight="1">
      <c r="A21" s="490" t="s">
        <v>186</v>
      </c>
      <c r="B21" s="490"/>
      <c r="C21" s="490"/>
      <c r="D21" s="490"/>
      <c r="E21" s="148" t="s">
        <v>163</v>
      </c>
      <c r="F21" s="489" t="s">
        <v>164</v>
      </c>
      <c r="G21" s="489"/>
      <c r="H21" s="147" t="s">
        <v>165</v>
      </c>
      <c r="I21" s="388"/>
    </row>
    <row r="22" spans="1:9" s="280" customFormat="1" ht="33.5" customHeight="1">
      <c r="A22" s="659" t="s">
        <v>158</v>
      </c>
      <c r="B22" s="659"/>
      <c r="C22" s="659"/>
      <c r="D22" s="659"/>
      <c r="E22" s="389"/>
      <c r="F22" s="488"/>
      <c r="G22" s="488"/>
      <c r="H22" s="96"/>
      <c r="I22" s="390"/>
    </row>
    <row r="23" spans="1:9" s="280" customFormat="1" ht="13.5" customHeight="1">
      <c r="A23" s="490" t="s">
        <v>160</v>
      </c>
      <c r="B23" s="490"/>
      <c r="C23" s="490"/>
      <c r="D23" s="490"/>
      <c r="E23" s="490"/>
      <c r="F23" s="490"/>
      <c r="G23" s="490"/>
      <c r="H23" s="490"/>
      <c r="I23" s="390"/>
    </row>
    <row r="24" spans="1:9" s="280" customFormat="1" ht="13" customHeight="1">
      <c r="A24" s="657" t="s">
        <v>161</v>
      </c>
      <c r="B24" s="657"/>
      <c r="C24" s="657"/>
      <c r="D24" s="657"/>
      <c r="E24" s="371" t="s">
        <v>163</v>
      </c>
      <c r="F24" s="489" t="s">
        <v>164</v>
      </c>
      <c r="G24" s="489"/>
      <c r="H24" s="147" t="s">
        <v>165</v>
      </c>
    </row>
    <row r="25" spans="1:9" s="280" customFormat="1" ht="16.5" customHeight="1">
      <c r="A25" s="657"/>
      <c r="B25" s="657"/>
      <c r="C25" s="657"/>
      <c r="D25" s="657"/>
      <c r="E25" s="391">
        <v>300</v>
      </c>
      <c r="F25" s="660">
        <v>450</v>
      </c>
      <c r="G25" s="660"/>
      <c r="H25" s="392">
        <v>555</v>
      </c>
      <c r="I25" s="390"/>
    </row>
    <row r="26" spans="1:9" ht="17.25" customHeight="1"/>
    <row r="27" spans="1:9" ht="10" customHeight="1"/>
    <row r="28" spans="1:9" ht="10" customHeight="1"/>
  </sheetData>
  <sheetProtection selectLockedCells="1" selectUnlockedCells="1"/>
  <mergeCells count="30">
    <mergeCell ref="A21:D21"/>
    <mergeCell ref="F21:G21"/>
    <mergeCell ref="A22:D22"/>
    <mergeCell ref="F22:G22"/>
    <mergeCell ref="A23:H23"/>
    <mergeCell ref="A24:D25"/>
    <mergeCell ref="F24:G24"/>
    <mergeCell ref="F25:G25"/>
    <mergeCell ref="B16:H16"/>
    <mergeCell ref="C17:E17"/>
    <mergeCell ref="H17:H18"/>
    <mergeCell ref="C18:E18"/>
    <mergeCell ref="B19:H19"/>
    <mergeCell ref="A20:H20"/>
    <mergeCell ref="C11:E11"/>
    <mergeCell ref="H11:H12"/>
    <mergeCell ref="C12:E12"/>
    <mergeCell ref="B13:H13"/>
    <mergeCell ref="C14:E14"/>
    <mergeCell ref="H14:H15"/>
    <mergeCell ref="C15:E15"/>
    <mergeCell ref="A1:B7"/>
    <mergeCell ref="C1:H5"/>
    <mergeCell ref="C6:H7"/>
    <mergeCell ref="A8:A10"/>
    <mergeCell ref="B8:B10"/>
    <mergeCell ref="C8:E10"/>
    <mergeCell ref="F8:F10"/>
    <mergeCell ref="G8:G10"/>
    <mergeCell ref="H8:H10"/>
  </mergeCells>
  <pageMargins left="0.78749999999999998" right="0" top="0" bottom="0" header="0.51180555555555551" footer="0.51180555555555551"/>
  <pageSetup paperSize="9" scale="98"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27"/>
  <sheetViews>
    <sheetView view="pageBreakPreview" zoomScale="65" zoomScaleNormal="90" zoomScaleSheetLayoutView="65" workbookViewId="0">
      <selection activeCell="C17" sqref="C17"/>
    </sheetView>
  </sheetViews>
  <sheetFormatPr baseColWidth="10" defaultColWidth="8.83203125" defaultRowHeight="12.75" customHeight="1"/>
  <cols>
    <col min="1" max="1" width="4.6640625" style="274" customWidth="1"/>
    <col min="2" max="2" width="18" style="348" customWidth="1"/>
    <col min="3" max="3" width="7.33203125" style="274" customWidth="1"/>
    <col min="4" max="4" width="5" style="274" customWidth="1"/>
    <col min="5" max="5" width="11.1640625" style="274" customWidth="1"/>
    <col min="6" max="6" width="6.33203125" style="274" customWidth="1"/>
    <col min="7" max="7" width="6.5" style="274" customWidth="1"/>
    <col min="8" max="8" width="28.5" style="274" customWidth="1"/>
    <col min="9" max="9" width="4.5" style="274" customWidth="1"/>
    <col min="10" max="16384" width="8.83203125" style="274"/>
  </cols>
  <sheetData>
    <row r="1" spans="1:9" s="275" customFormat="1" ht="7.25" customHeight="1">
      <c r="A1" s="441"/>
      <c r="B1" s="441"/>
      <c r="C1" s="575"/>
      <c r="D1" s="575"/>
      <c r="E1" s="575"/>
      <c r="F1" s="575"/>
      <c r="G1" s="575"/>
      <c r="H1" s="575"/>
    </row>
    <row r="2" spans="1:9" s="275" customFormat="1" ht="13.5" customHeight="1">
      <c r="A2" s="441"/>
      <c r="B2" s="441"/>
      <c r="C2" s="575"/>
      <c r="D2" s="575"/>
      <c r="E2" s="575"/>
      <c r="F2" s="575"/>
      <c r="G2" s="575"/>
      <c r="H2" s="575"/>
    </row>
    <row r="3" spans="1:9" s="275" customFormat="1" ht="12.75" customHeight="1">
      <c r="A3" s="441"/>
      <c r="B3" s="441"/>
      <c r="C3" s="575"/>
      <c r="D3" s="575"/>
      <c r="E3" s="575"/>
      <c r="F3" s="575"/>
      <c r="G3" s="575"/>
      <c r="H3" s="575"/>
    </row>
    <row r="4" spans="1:9" s="275" customFormat="1" ht="7.5" customHeight="1">
      <c r="A4" s="441"/>
      <c r="B4" s="441"/>
      <c r="C4" s="575"/>
      <c r="D4" s="575"/>
      <c r="E4" s="575"/>
      <c r="F4" s="575"/>
      <c r="G4" s="575"/>
      <c r="H4" s="575"/>
    </row>
    <row r="5" spans="1:9" s="275" customFormat="1" ht="17.25" customHeight="1">
      <c r="A5" s="441"/>
      <c r="B5" s="441"/>
      <c r="C5" s="575"/>
      <c r="D5" s="575"/>
      <c r="E5" s="575"/>
      <c r="F5" s="575"/>
      <c r="G5" s="575"/>
      <c r="H5" s="575"/>
    </row>
    <row r="6" spans="1:9" s="275" customFormat="1" ht="14" customHeight="1">
      <c r="A6" s="441"/>
      <c r="B6" s="441"/>
      <c r="C6" s="647" t="s">
        <v>594</v>
      </c>
      <c r="D6" s="647"/>
      <c r="E6" s="647"/>
      <c r="F6" s="647"/>
      <c r="G6" s="647"/>
      <c r="H6" s="647"/>
    </row>
    <row r="7" spans="1:9" s="275" customFormat="1" ht="16.5" customHeight="1">
      <c r="A7" s="441"/>
      <c r="B7" s="441"/>
      <c r="C7" s="647"/>
      <c r="D7" s="647"/>
      <c r="E7" s="647"/>
      <c r="F7" s="647"/>
      <c r="G7" s="647"/>
      <c r="H7" s="647"/>
    </row>
    <row r="8" spans="1:9" s="276" customFormat="1" ht="21.75" customHeight="1">
      <c r="A8" s="576" t="s">
        <v>560</v>
      </c>
      <c r="B8" s="576" t="s">
        <v>1</v>
      </c>
      <c r="C8" s="576" t="s">
        <v>2</v>
      </c>
      <c r="D8" s="576"/>
      <c r="E8" s="576"/>
      <c r="F8" s="454" t="s">
        <v>84</v>
      </c>
      <c r="G8" s="454" t="s">
        <v>274</v>
      </c>
      <c r="H8" s="577" t="s">
        <v>583</v>
      </c>
      <c r="I8" s="372"/>
    </row>
    <row r="9" spans="1:9" s="276" customFormat="1" ht="24" customHeight="1">
      <c r="A9" s="576"/>
      <c r="B9" s="576"/>
      <c r="C9" s="576"/>
      <c r="D9" s="576"/>
      <c r="E9" s="576"/>
      <c r="F9" s="454"/>
      <c r="G9" s="454"/>
      <c r="H9" s="577"/>
      <c r="I9" s="372"/>
    </row>
    <row r="10" spans="1:9" s="276" customFormat="1" ht="29.25" customHeight="1">
      <c r="A10" s="576"/>
      <c r="B10" s="576"/>
      <c r="C10" s="576"/>
      <c r="D10" s="576"/>
      <c r="E10" s="576"/>
      <c r="F10" s="454"/>
      <c r="G10" s="454"/>
      <c r="H10" s="577"/>
      <c r="I10" s="372"/>
    </row>
    <row r="11" spans="1:9" s="280" customFormat="1" ht="42" customHeight="1">
      <c r="A11" s="358">
        <v>1</v>
      </c>
      <c r="B11" s="303" t="s">
        <v>595</v>
      </c>
      <c r="C11" s="657" t="s">
        <v>596</v>
      </c>
      <c r="D11" s="657"/>
      <c r="E11" s="657"/>
      <c r="F11" s="359">
        <v>16.2</v>
      </c>
      <c r="G11" s="374">
        <f>0.64*0.8*0.4</f>
        <v>0.20480000000000001</v>
      </c>
      <c r="H11" s="578"/>
      <c r="I11" s="376"/>
    </row>
    <row r="12" spans="1:9" s="280" customFormat="1" ht="42" customHeight="1">
      <c r="A12" s="358">
        <v>2</v>
      </c>
      <c r="B12" s="303" t="s">
        <v>597</v>
      </c>
      <c r="C12" s="657" t="s">
        <v>598</v>
      </c>
      <c r="D12" s="657"/>
      <c r="E12" s="657"/>
      <c r="F12" s="359">
        <v>3.6</v>
      </c>
      <c r="G12" s="374">
        <f>0.7*0.79*0.02</f>
        <v>1.1059999999999999E-2</v>
      </c>
      <c r="H12" s="578"/>
      <c r="I12" s="376"/>
    </row>
    <row r="13" spans="1:9" s="280" customFormat="1" ht="42" customHeight="1">
      <c r="A13" s="358">
        <v>3</v>
      </c>
      <c r="B13" s="303" t="s">
        <v>599</v>
      </c>
      <c r="C13" s="657" t="s">
        <v>600</v>
      </c>
      <c r="D13" s="657"/>
      <c r="E13" s="657"/>
      <c r="F13" s="359">
        <v>4.0999999999999996</v>
      </c>
      <c r="G13" s="374">
        <f>0.74*1.62*0.04</f>
        <v>4.7952000000000002E-2</v>
      </c>
      <c r="H13" s="578"/>
      <c r="I13" s="376"/>
    </row>
    <row r="14" spans="1:9" s="280" customFormat="1" ht="66.75" customHeight="1">
      <c r="A14" s="250" t="s">
        <v>372</v>
      </c>
      <c r="B14" s="661" t="s">
        <v>601</v>
      </c>
      <c r="C14" s="661"/>
      <c r="D14" s="661"/>
      <c r="E14" s="661"/>
      <c r="F14" s="661"/>
      <c r="G14" s="661"/>
      <c r="H14" s="661"/>
      <c r="I14" s="376"/>
    </row>
    <row r="15" spans="1:9" s="280" customFormat="1" ht="33.75" customHeight="1">
      <c r="A15" s="358">
        <v>4</v>
      </c>
      <c r="B15" s="303" t="s">
        <v>602</v>
      </c>
      <c r="C15" s="657" t="s">
        <v>596</v>
      </c>
      <c r="D15" s="657"/>
      <c r="E15" s="657"/>
      <c r="F15" s="359">
        <v>16.2</v>
      </c>
      <c r="G15" s="374">
        <f>0.64*0.8*0.4</f>
        <v>0.20480000000000001</v>
      </c>
      <c r="H15" s="653"/>
      <c r="I15" s="376"/>
    </row>
    <row r="16" spans="1:9" s="280" customFormat="1" ht="33.75" customHeight="1">
      <c r="A16" s="358">
        <v>5</v>
      </c>
      <c r="B16" s="303" t="s">
        <v>603</v>
      </c>
      <c r="C16" s="657" t="s">
        <v>598</v>
      </c>
      <c r="D16" s="657"/>
      <c r="E16" s="657"/>
      <c r="F16" s="359">
        <v>3.6</v>
      </c>
      <c r="G16" s="374">
        <f>0.7*0.79*0.02</f>
        <v>1.1059999999999999E-2</v>
      </c>
      <c r="H16" s="653"/>
      <c r="I16" s="376"/>
    </row>
    <row r="17" spans="1:9" s="280" customFormat="1" ht="33.75" customHeight="1">
      <c r="A17" s="358">
        <v>6</v>
      </c>
      <c r="B17" s="303" t="s">
        <v>604</v>
      </c>
      <c r="C17" s="657" t="s">
        <v>600</v>
      </c>
      <c r="D17" s="657"/>
      <c r="E17" s="657"/>
      <c r="F17" s="359">
        <v>4.0999999999999996</v>
      </c>
      <c r="G17" s="374">
        <f>0.74*1.62*0.04</f>
        <v>4.7952000000000002E-2</v>
      </c>
      <c r="H17" s="653"/>
      <c r="I17" s="376"/>
    </row>
    <row r="18" spans="1:9" s="280" customFormat="1" ht="64.5" customHeight="1">
      <c r="A18" s="250" t="s">
        <v>372</v>
      </c>
      <c r="B18" s="661" t="s">
        <v>605</v>
      </c>
      <c r="C18" s="661"/>
      <c r="D18" s="661"/>
      <c r="E18" s="661"/>
      <c r="F18" s="661"/>
      <c r="G18" s="661"/>
      <c r="H18" s="661"/>
      <c r="I18" s="376"/>
    </row>
    <row r="19" spans="1:9" s="280" customFormat="1" ht="12.75" customHeight="1">
      <c r="A19" s="598" t="s">
        <v>606</v>
      </c>
      <c r="B19" s="598"/>
      <c r="C19" s="598"/>
      <c r="D19" s="598"/>
      <c r="E19" s="598"/>
      <c r="F19" s="598"/>
      <c r="G19" s="598"/>
      <c r="H19" s="598"/>
      <c r="I19" s="382"/>
    </row>
    <row r="20" spans="1:9" s="280" customFormat="1" ht="13.5" customHeight="1">
      <c r="A20" s="490" t="s">
        <v>186</v>
      </c>
      <c r="B20" s="490"/>
      <c r="C20" s="490"/>
      <c r="D20" s="490"/>
      <c r="E20" s="148" t="s">
        <v>163</v>
      </c>
      <c r="F20" s="489" t="s">
        <v>164</v>
      </c>
      <c r="G20" s="489"/>
      <c r="H20" s="147" t="s">
        <v>165</v>
      </c>
      <c r="I20" s="388"/>
    </row>
    <row r="21" spans="1:9" s="280" customFormat="1" ht="36.5" customHeight="1">
      <c r="A21" s="659" t="s">
        <v>607</v>
      </c>
      <c r="B21" s="659"/>
      <c r="C21" s="659"/>
      <c r="D21" s="659"/>
      <c r="E21" s="393"/>
      <c r="F21" s="488"/>
      <c r="G21" s="488"/>
      <c r="H21" s="96"/>
      <c r="I21" s="390"/>
    </row>
    <row r="22" spans="1:9" s="280" customFormat="1" ht="13.5" customHeight="1">
      <c r="A22" s="490" t="s">
        <v>160</v>
      </c>
      <c r="B22" s="490"/>
      <c r="C22" s="490"/>
      <c r="D22" s="490"/>
      <c r="E22" s="490"/>
      <c r="F22" s="490"/>
      <c r="G22" s="490"/>
      <c r="H22" s="490"/>
      <c r="I22" s="390"/>
    </row>
    <row r="23" spans="1:9" s="280" customFormat="1" ht="13" customHeight="1">
      <c r="A23" s="657" t="s">
        <v>161</v>
      </c>
      <c r="B23" s="657"/>
      <c r="C23" s="657"/>
      <c r="D23" s="657"/>
      <c r="E23" s="371" t="s">
        <v>163</v>
      </c>
      <c r="F23" s="489" t="s">
        <v>164</v>
      </c>
      <c r="G23" s="489"/>
      <c r="H23" s="147" t="s">
        <v>165</v>
      </c>
    </row>
    <row r="24" spans="1:9" s="280" customFormat="1" ht="16.5" customHeight="1">
      <c r="A24" s="657"/>
      <c r="B24" s="657"/>
      <c r="C24" s="657"/>
      <c r="D24" s="657"/>
      <c r="E24" s="391">
        <v>300</v>
      </c>
      <c r="F24" s="660">
        <v>450</v>
      </c>
      <c r="G24" s="660"/>
      <c r="H24" s="392">
        <v>555</v>
      </c>
      <c r="I24" s="390"/>
    </row>
    <row r="25" spans="1:9" ht="17.25" customHeight="1"/>
    <row r="26" spans="1:9" ht="10" customHeight="1"/>
    <row r="27" spans="1:9" ht="10" customHeight="1"/>
  </sheetData>
  <sheetProtection selectLockedCells="1" selectUnlockedCells="1"/>
  <mergeCells count="28">
    <mergeCell ref="A22:H22"/>
    <mergeCell ref="A23:D24"/>
    <mergeCell ref="F23:G23"/>
    <mergeCell ref="F24:G24"/>
    <mergeCell ref="B18:H18"/>
    <mergeCell ref="A19:H19"/>
    <mergeCell ref="A20:D20"/>
    <mergeCell ref="F20:G20"/>
    <mergeCell ref="A21:D21"/>
    <mergeCell ref="F21:G21"/>
    <mergeCell ref="C11:E11"/>
    <mergeCell ref="H11:H13"/>
    <mergeCell ref="C12:E12"/>
    <mergeCell ref="C13:E13"/>
    <mergeCell ref="B14:H14"/>
    <mergeCell ref="C15:E15"/>
    <mergeCell ref="H15:H17"/>
    <mergeCell ref="C16:E16"/>
    <mergeCell ref="C17:E17"/>
    <mergeCell ref="A1:B7"/>
    <mergeCell ref="C1:H5"/>
    <mergeCell ref="C6:H7"/>
    <mergeCell ref="A8:A10"/>
    <mergeCell ref="B8:B10"/>
    <mergeCell ref="C8:E10"/>
    <mergeCell ref="F8:F10"/>
    <mergeCell ref="G8:G10"/>
    <mergeCell ref="H8:H10"/>
  </mergeCells>
  <pageMargins left="0.70833333333333337" right="0" top="0.55138888888888893" bottom="0" header="0.51180555555555551" footer="0.51180555555555551"/>
  <pageSetup paperSize="9" scale="94" firstPageNumber="0" orientation="portrait" horizontalDpi="300" verticalDpi="300"/>
  <headerFooter alignWithMargins="0"/>
  <colBreaks count="1" manualBreakCount="1">
    <brk id="13" max="1048575"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I67"/>
  <sheetViews>
    <sheetView view="pageBreakPreview" zoomScale="65" zoomScaleNormal="90" zoomScaleSheetLayoutView="65" workbookViewId="0"/>
  </sheetViews>
  <sheetFormatPr baseColWidth="10" defaultRowHeight="13"/>
  <cols>
    <col min="1" max="1" width="3.5" customWidth="1"/>
    <col min="2" max="2" width="8.6640625" customWidth="1"/>
    <col min="3" max="3" width="9.6640625" customWidth="1"/>
    <col min="4" max="5" width="7.5" customWidth="1"/>
    <col min="6" max="6" width="14.1640625" style="1" customWidth="1"/>
    <col min="7" max="7" width="19.5" style="1" customWidth="1"/>
    <col min="8" max="8" width="18.83203125" customWidth="1"/>
    <col min="9" max="9" width="3.33203125" customWidth="1"/>
    <col min="10" max="256" width="8.83203125" customWidth="1"/>
  </cols>
  <sheetData>
    <row r="1" spans="1:9" ht="10.25" customHeight="1">
      <c r="A1" s="441"/>
      <c r="B1" s="441"/>
      <c r="C1" s="441"/>
      <c r="D1" s="441"/>
      <c r="E1" s="441"/>
      <c r="F1" s="441"/>
      <c r="G1" s="441"/>
      <c r="H1" s="441"/>
    </row>
    <row r="2" spans="1:9" ht="11" customHeight="1">
      <c r="A2" s="441"/>
      <c r="B2" s="441"/>
      <c r="C2" s="441"/>
      <c r="D2" s="441"/>
      <c r="E2" s="441"/>
      <c r="F2" s="441"/>
      <c r="G2" s="441"/>
      <c r="H2" s="441"/>
    </row>
    <row r="3" spans="1:9" ht="9.5" customHeight="1">
      <c r="A3" s="441"/>
      <c r="B3" s="441"/>
      <c r="C3" s="441"/>
      <c r="D3" s="441"/>
      <c r="E3" s="441"/>
      <c r="F3" s="441"/>
      <c r="G3" s="441"/>
      <c r="H3" s="441"/>
    </row>
    <row r="4" spans="1:9" ht="9.75" customHeight="1">
      <c r="A4" s="441"/>
      <c r="B4" s="441"/>
      <c r="C4" s="441"/>
      <c r="D4" s="441"/>
      <c r="E4" s="441"/>
      <c r="F4" s="441"/>
      <c r="G4" s="441"/>
      <c r="H4" s="441"/>
    </row>
    <row r="5" spans="1:9" ht="5.25" customHeight="1">
      <c r="A5" s="441"/>
      <c r="B5" s="441"/>
      <c r="C5" s="441"/>
      <c r="D5" s="441"/>
      <c r="E5" s="441"/>
      <c r="F5" s="441"/>
      <c r="G5" s="441"/>
      <c r="H5" s="441"/>
    </row>
    <row r="6" spans="1:9" ht="15" customHeight="1">
      <c r="A6" s="441"/>
      <c r="B6" s="441"/>
      <c r="C6" s="441"/>
      <c r="D6" s="441"/>
      <c r="E6" s="441"/>
      <c r="F6" s="441"/>
      <c r="G6" s="441"/>
      <c r="H6" s="441"/>
    </row>
    <row r="7" spans="1:9" ht="15" customHeight="1">
      <c r="A7" s="441"/>
      <c r="B7" s="441"/>
      <c r="C7" s="441"/>
      <c r="D7" s="441"/>
      <c r="E7" s="441"/>
      <c r="F7" s="441"/>
      <c r="G7" s="441"/>
      <c r="H7" s="441"/>
    </row>
    <row r="8" spans="1:9" s="3" customFormat="1" ht="30" customHeight="1">
      <c r="A8" s="453" t="s">
        <v>0</v>
      </c>
      <c r="B8" s="443" t="s">
        <v>1</v>
      </c>
      <c r="C8" s="443" t="s">
        <v>2</v>
      </c>
      <c r="D8" s="454" t="s">
        <v>84</v>
      </c>
      <c r="E8" s="455" t="s">
        <v>85</v>
      </c>
      <c r="F8" s="443" t="s">
        <v>5</v>
      </c>
      <c r="G8" s="443"/>
      <c r="H8" s="445" t="s">
        <v>86</v>
      </c>
      <c r="I8" s="2"/>
    </row>
    <row r="9" spans="1:9" s="3" customFormat="1" ht="22.5" customHeight="1">
      <c r="A9" s="453"/>
      <c r="B9" s="443"/>
      <c r="C9" s="443"/>
      <c r="D9" s="454"/>
      <c r="E9" s="454"/>
      <c r="F9" s="443"/>
      <c r="G9" s="443"/>
      <c r="H9" s="445"/>
      <c r="I9" s="2"/>
    </row>
    <row r="10" spans="1:9" s="3" customFormat="1" ht="8.25" customHeight="1">
      <c r="A10" s="453"/>
      <c r="B10" s="443"/>
      <c r="C10" s="443"/>
      <c r="D10" s="454"/>
      <c r="E10" s="454"/>
      <c r="F10" s="443"/>
      <c r="G10" s="443"/>
      <c r="H10" s="445"/>
      <c r="I10" s="2"/>
    </row>
    <row r="11" spans="1:9" s="3" customFormat="1" ht="14" customHeight="1">
      <c r="A11" s="4">
        <v>56</v>
      </c>
      <c r="B11" s="50" t="s">
        <v>87</v>
      </c>
      <c r="C11" s="51" t="s">
        <v>8</v>
      </c>
      <c r="D11" s="26">
        <v>17.899999999999999</v>
      </c>
      <c r="E11" s="8">
        <v>0.09</v>
      </c>
      <c r="F11" s="456" t="s">
        <v>88</v>
      </c>
      <c r="G11" s="456"/>
      <c r="H11" s="452"/>
      <c r="I11" s="32"/>
    </row>
    <row r="12" spans="1:9" s="3" customFormat="1" ht="14" customHeight="1">
      <c r="A12" s="15">
        <v>57</v>
      </c>
      <c r="B12" s="52" t="s">
        <v>89</v>
      </c>
      <c r="C12" s="53" t="s">
        <v>11</v>
      </c>
      <c r="D12" s="18">
        <v>21.9</v>
      </c>
      <c r="E12" s="14">
        <v>0.12</v>
      </c>
      <c r="F12" s="456"/>
      <c r="G12" s="456"/>
      <c r="H12" s="452"/>
      <c r="I12" s="32"/>
    </row>
    <row r="13" spans="1:9" s="3" customFormat="1" ht="14" customHeight="1">
      <c r="A13" s="15">
        <v>58</v>
      </c>
      <c r="B13" s="54" t="s">
        <v>90</v>
      </c>
      <c r="C13" s="55" t="s">
        <v>13</v>
      </c>
      <c r="D13" s="18">
        <v>22.3</v>
      </c>
      <c r="E13" s="14">
        <v>0.13</v>
      </c>
      <c r="F13" s="456"/>
      <c r="G13" s="456"/>
      <c r="H13" s="452"/>
      <c r="I13" s="32"/>
    </row>
    <row r="14" spans="1:9" s="3" customFormat="1" ht="14" customHeight="1">
      <c r="A14" s="15">
        <v>59</v>
      </c>
      <c r="B14" s="52" t="s">
        <v>91</v>
      </c>
      <c r="C14" s="53" t="s">
        <v>15</v>
      </c>
      <c r="D14" s="18">
        <v>25.8</v>
      </c>
      <c r="E14" s="14">
        <f>0.61*1.21*0.2</f>
        <v>0.14762</v>
      </c>
      <c r="F14" s="456"/>
      <c r="G14" s="456"/>
      <c r="H14" s="452"/>
      <c r="I14" s="32"/>
    </row>
    <row r="15" spans="1:9" s="3" customFormat="1" ht="14" customHeight="1">
      <c r="A15" s="15">
        <v>60</v>
      </c>
      <c r="B15" s="54" t="s">
        <v>92</v>
      </c>
      <c r="C15" s="53" t="s">
        <v>17</v>
      </c>
      <c r="D15" s="18">
        <v>28.5</v>
      </c>
      <c r="E15" s="14">
        <v>0.17</v>
      </c>
      <c r="F15" s="456"/>
      <c r="G15" s="456"/>
      <c r="H15" s="452"/>
      <c r="I15" s="32"/>
    </row>
    <row r="16" spans="1:9" s="3" customFormat="1" ht="14" customHeight="1">
      <c r="A16" s="15">
        <v>61</v>
      </c>
      <c r="B16" s="52" t="s">
        <v>93</v>
      </c>
      <c r="C16" s="53" t="s">
        <v>19</v>
      </c>
      <c r="D16" s="18">
        <v>30.7</v>
      </c>
      <c r="E16" s="14">
        <f>0.81*1.21*0.2</f>
        <v>0.19602000000000003</v>
      </c>
      <c r="F16" s="456"/>
      <c r="G16" s="456"/>
      <c r="H16" s="452"/>
      <c r="I16" s="32"/>
    </row>
    <row r="17" spans="1:9" s="3" customFormat="1" ht="14" customHeight="1">
      <c r="A17" s="15">
        <v>62</v>
      </c>
      <c r="B17" s="54" t="s">
        <v>94</v>
      </c>
      <c r="C17" s="56" t="s">
        <v>21</v>
      </c>
      <c r="D17" s="18">
        <v>32.299999999999997</v>
      </c>
      <c r="E17" s="14">
        <f>0.81*1.41*0.2</f>
        <v>0.22842000000000004</v>
      </c>
      <c r="F17" s="456"/>
      <c r="G17" s="456"/>
      <c r="H17" s="452"/>
      <c r="I17" s="32"/>
    </row>
    <row r="18" spans="1:9" s="3" customFormat="1" ht="14" customHeight="1">
      <c r="A18" s="15">
        <v>63</v>
      </c>
      <c r="B18" s="52" t="s">
        <v>95</v>
      </c>
      <c r="C18" s="53" t="s">
        <v>23</v>
      </c>
      <c r="D18" s="18">
        <v>22.3</v>
      </c>
      <c r="E18" s="14">
        <f>0.71*1.1*0.2</f>
        <v>0.15620000000000001</v>
      </c>
      <c r="F18" s="456"/>
      <c r="G18" s="456"/>
      <c r="H18" s="452"/>
      <c r="I18" s="27"/>
    </row>
    <row r="19" spans="1:9" s="3" customFormat="1" ht="27.75" customHeight="1">
      <c r="A19" s="28">
        <v>64</v>
      </c>
      <c r="B19" s="57" t="s">
        <v>96</v>
      </c>
      <c r="C19" s="58" t="s">
        <v>25</v>
      </c>
      <c r="D19" s="23">
        <v>21.7</v>
      </c>
      <c r="E19" s="24">
        <f>0.51*1.1*0.2</f>
        <v>0.11220000000000002</v>
      </c>
      <c r="F19" s="456"/>
      <c r="G19" s="456"/>
      <c r="H19" s="452"/>
      <c r="I19" s="27"/>
    </row>
    <row r="20" spans="1:9" s="3" customFormat="1" ht="14" customHeight="1">
      <c r="A20" s="4">
        <v>65</v>
      </c>
      <c r="B20" s="29" t="s">
        <v>97</v>
      </c>
      <c r="C20" s="55" t="s">
        <v>8</v>
      </c>
      <c r="D20" s="26">
        <v>18.600000000000001</v>
      </c>
      <c r="E20" s="8">
        <v>0.09</v>
      </c>
      <c r="F20" s="457" t="s">
        <v>98</v>
      </c>
      <c r="G20" s="457"/>
      <c r="H20" s="458"/>
      <c r="I20" s="27"/>
    </row>
    <row r="21" spans="1:9" s="3" customFormat="1" ht="14" customHeight="1">
      <c r="A21" s="15">
        <v>66</v>
      </c>
      <c r="B21" s="33" t="s">
        <v>99</v>
      </c>
      <c r="C21" s="53" t="s">
        <v>11</v>
      </c>
      <c r="D21" s="13">
        <v>20.9</v>
      </c>
      <c r="E21" s="14">
        <v>0.13</v>
      </c>
      <c r="F21" s="457"/>
      <c r="G21" s="457"/>
      <c r="H21" s="458"/>
      <c r="I21" s="27"/>
    </row>
    <row r="22" spans="1:9" s="3" customFormat="1" ht="14" customHeight="1">
      <c r="A22" s="15">
        <v>67</v>
      </c>
      <c r="B22" s="29" t="s">
        <v>100</v>
      </c>
      <c r="C22" s="55" t="s">
        <v>13</v>
      </c>
      <c r="D22" s="18">
        <v>22.7</v>
      </c>
      <c r="E22" s="14">
        <v>0.13</v>
      </c>
      <c r="F22" s="457"/>
      <c r="G22" s="457"/>
      <c r="H22" s="458"/>
      <c r="I22" s="27"/>
    </row>
    <row r="23" spans="1:9" s="3" customFormat="1" ht="14" customHeight="1">
      <c r="A23" s="15">
        <v>68</v>
      </c>
      <c r="B23" s="33" t="s">
        <v>101</v>
      </c>
      <c r="C23" s="53" t="s">
        <v>15</v>
      </c>
      <c r="D23" s="18">
        <v>26.3</v>
      </c>
      <c r="E23" s="14">
        <f>0.61*1.21*0.2</f>
        <v>0.14762</v>
      </c>
      <c r="F23" s="457"/>
      <c r="G23" s="457"/>
      <c r="H23" s="458"/>
      <c r="I23" s="27"/>
    </row>
    <row r="24" spans="1:9" s="3" customFormat="1" ht="14" customHeight="1">
      <c r="A24" s="15">
        <v>69</v>
      </c>
      <c r="B24" s="33" t="s">
        <v>102</v>
      </c>
      <c r="C24" s="53" t="s">
        <v>17</v>
      </c>
      <c r="D24" s="18">
        <v>29.5</v>
      </c>
      <c r="E24" s="14">
        <v>0.17</v>
      </c>
      <c r="F24" s="457"/>
      <c r="G24" s="457"/>
      <c r="H24" s="458"/>
      <c r="I24" s="27"/>
    </row>
    <row r="25" spans="1:9" s="3" customFormat="1" ht="14" customHeight="1">
      <c r="A25" s="15">
        <v>70</v>
      </c>
      <c r="B25" s="33" t="s">
        <v>103</v>
      </c>
      <c r="C25" s="53" t="s">
        <v>19</v>
      </c>
      <c r="D25" s="18">
        <v>29.9</v>
      </c>
      <c r="E25" s="14">
        <f>0.81*1.21*0.2</f>
        <v>0.19602000000000003</v>
      </c>
      <c r="F25" s="457"/>
      <c r="G25" s="457"/>
      <c r="H25" s="458"/>
      <c r="I25" s="27"/>
    </row>
    <row r="26" spans="1:9" s="3" customFormat="1" ht="14" customHeight="1">
      <c r="A26" s="15">
        <v>71</v>
      </c>
      <c r="B26" s="29" t="s">
        <v>104</v>
      </c>
      <c r="C26" s="56" t="s">
        <v>21</v>
      </c>
      <c r="D26" s="18">
        <v>32.799999999999997</v>
      </c>
      <c r="E26" s="14">
        <f>0.81*1.41*0.2</f>
        <v>0.22842000000000004</v>
      </c>
      <c r="F26" s="457"/>
      <c r="G26" s="457"/>
      <c r="H26" s="458"/>
      <c r="I26" s="27"/>
    </row>
    <row r="27" spans="1:9" s="3" customFormat="1" ht="14" customHeight="1">
      <c r="A27" s="15">
        <v>72</v>
      </c>
      <c r="B27" s="33" t="s">
        <v>105</v>
      </c>
      <c r="C27" s="53" t="s">
        <v>23</v>
      </c>
      <c r="D27" s="18">
        <v>24.6</v>
      </c>
      <c r="E27" s="14">
        <v>0.18</v>
      </c>
      <c r="F27" s="457"/>
      <c r="G27" s="457"/>
      <c r="H27" s="458"/>
      <c r="I27" s="27"/>
    </row>
    <row r="28" spans="1:9" s="3" customFormat="1" ht="13.5" customHeight="1">
      <c r="A28" s="28">
        <v>73</v>
      </c>
      <c r="B28" s="34" t="s">
        <v>106</v>
      </c>
      <c r="C28" s="59" t="s">
        <v>25</v>
      </c>
      <c r="D28" s="36">
        <v>20.5</v>
      </c>
      <c r="E28" s="37">
        <v>0.12</v>
      </c>
      <c r="F28" s="457"/>
      <c r="G28" s="457"/>
      <c r="H28" s="458"/>
      <c r="I28" s="27"/>
    </row>
    <row r="29" spans="1:9" s="3" customFormat="1" ht="12" customHeight="1">
      <c r="A29" s="4">
        <v>74</v>
      </c>
      <c r="B29" s="60" t="s">
        <v>107</v>
      </c>
      <c r="C29" s="51" t="s">
        <v>8</v>
      </c>
      <c r="D29" s="7">
        <v>10.5</v>
      </c>
      <c r="E29" s="61">
        <f>0.525*0.82*0.14</f>
        <v>6.0270000000000004E-2</v>
      </c>
      <c r="F29" s="459" t="s">
        <v>108</v>
      </c>
      <c r="G29" s="459"/>
      <c r="H29" s="460"/>
      <c r="I29" s="27"/>
    </row>
    <row r="30" spans="1:9" s="3" customFormat="1" ht="12" customHeight="1">
      <c r="A30" s="10">
        <v>75</v>
      </c>
      <c r="B30" s="62" t="s">
        <v>109</v>
      </c>
      <c r="C30" s="53" t="s">
        <v>11</v>
      </c>
      <c r="D30" s="13">
        <v>12.5</v>
      </c>
      <c r="E30" s="63">
        <v>0.09</v>
      </c>
      <c r="F30" s="459"/>
      <c r="G30" s="459"/>
      <c r="H30" s="460"/>
      <c r="I30" s="27"/>
    </row>
    <row r="31" spans="1:9" s="3" customFormat="1" ht="12" customHeight="1">
      <c r="A31" s="15">
        <v>76</v>
      </c>
      <c r="B31" s="64" t="s">
        <v>110</v>
      </c>
      <c r="C31" s="55" t="s">
        <v>13</v>
      </c>
      <c r="D31" s="13">
        <v>15.2</v>
      </c>
      <c r="E31" s="63">
        <v>0.1</v>
      </c>
      <c r="F31" s="459"/>
      <c r="G31" s="459"/>
      <c r="H31" s="460"/>
      <c r="I31" s="27"/>
    </row>
    <row r="32" spans="1:9" s="3" customFormat="1" ht="12" customHeight="1">
      <c r="A32" s="15">
        <v>77</v>
      </c>
      <c r="B32" s="62" t="s">
        <v>111</v>
      </c>
      <c r="C32" s="53" t="s">
        <v>15</v>
      </c>
      <c r="D32" s="13">
        <v>17.5</v>
      </c>
      <c r="E32" s="63">
        <v>0.12</v>
      </c>
      <c r="F32" s="459"/>
      <c r="G32" s="459"/>
      <c r="H32" s="460"/>
      <c r="I32" s="27"/>
    </row>
    <row r="33" spans="1:9" s="3" customFormat="1" ht="12" customHeight="1">
      <c r="A33" s="10">
        <v>78</v>
      </c>
      <c r="B33" s="62" t="s">
        <v>112</v>
      </c>
      <c r="C33" s="53" t="s">
        <v>17</v>
      </c>
      <c r="D33" s="13">
        <v>19.100000000000001</v>
      </c>
      <c r="E33" s="63">
        <v>0.14000000000000001</v>
      </c>
      <c r="F33" s="459"/>
      <c r="G33" s="459"/>
      <c r="H33" s="460"/>
      <c r="I33" s="27"/>
    </row>
    <row r="34" spans="1:9" s="3" customFormat="1" ht="12" customHeight="1">
      <c r="A34" s="15">
        <v>79</v>
      </c>
      <c r="B34" s="62" t="s">
        <v>113</v>
      </c>
      <c r="C34" s="53" t="s">
        <v>19</v>
      </c>
      <c r="D34" s="13">
        <v>21.3</v>
      </c>
      <c r="E34" s="63">
        <v>0.16</v>
      </c>
      <c r="F34" s="459"/>
      <c r="G34" s="459"/>
      <c r="H34" s="460"/>
      <c r="I34" s="27"/>
    </row>
    <row r="35" spans="1:9" s="3" customFormat="1" ht="12" customHeight="1">
      <c r="A35" s="10">
        <v>80</v>
      </c>
      <c r="B35" s="64" t="s">
        <v>114</v>
      </c>
      <c r="C35" s="55" t="s">
        <v>21</v>
      </c>
      <c r="D35" s="13">
        <v>24.5</v>
      </c>
      <c r="E35" s="63">
        <v>0.19</v>
      </c>
      <c r="F35" s="459"/>
      <c r="G35" s="459"/>
      <c r="H35" s="460"/>
      <c r="I35" s="27"/>
    </row>
    <row r="36" spans="1:9" s="3" customFormat="1" ht="13.5" customHeight="1">
      <c r="A36" s="15">
        <v>81</v>
      </c>
      <c r="B36" s="62" t="s">
        <v>115</v>
      </c>
      <c r="C36" s="53" t="s">
        <v>23</v>
      </c>
      <c r="D36" s="13">
        <v>16</v>
      </c>
      <c r="E36" s="63">
        <f>0.725*1.02*0.145</f>
        <v>0.10722749999999999</v>
      </c>
      <c r="F36" s="459"/>
      <c r="G36" s="459"/>
      <c r="H36" s="460"/>
      <c r="I36" s="27"/>
    </row>
    <row r="37" spans="1:9" s="3" customFormat="1" ht="13.5" customHeight="1">
      <c r="A37" s="10">
        <v>82</v>
      </c>
      <c r="B37" s="65" t="s">
        <v>116</v>
      </c>
      <c r="C37" s="59" t="s">
        <v>25</v>
      </c>
      <c r="D37" s="13">
        <v>11.4</v>
      </c>
      <c r="E37" s="63">
        <v>0.08</v>
      </c>
      <c r="F37" s="459"/>
      <c r="G37" s="459"/>
      <c r="H37" s="460"/>
      <c r="I37" s="27"/>
    </row>
    <row r="38" spans="1:9" s="3" customFormat="1" ht="14.25" customHeight="1">
      <c r="A38" s="20">
        <v>83</v>
      </c>
      <c r="B38" s="65" t="s">
        <v>117</v>
      </c>
      <c r="C38" s="59" t="s">
        <v>27</v>
      </c>
      <c r="D38" s="66">
        <v>26.8</v>
      </c>
      <c r="E38" s="67">
        <v>0.22</v>
      </c>
      <c r="F38" s="459"/>
      <c r="G38" s="459"/>
      <c r="H38" s="460"/>
      <c r="I38" s="27"/>
    </row>
    <row r="39" spans="1:9" s="3" customFormat="1" ht="15" customHeight="1">
      <c r="A39" s="4">
        <v>84</v>
      </c>
      <c r="B39" s="5" t="s">
        <v>118</v>
      </c>
      <c r="C39" s="51" t="s">
        <v>8</v>
      </c>
      <c r="D39" s="7">
        <v>10.5</v>
      </c>
      <c r="E39" s="61">
        <f>0.525*0.82*0.14</f>
        <v>6.0270000000000004E-2</v>
      </c>
      <c r="F39" s="461" t="s">
        <v>119</v>
      </c>
      <c r="G39" s="461"/>
      <c r="H39" s="462"/>
      <c r="I39" s="69"/>
    </row>
    <row r="40" spans="1:9" s="3" customFormat="1" ht="13.5" customHeight="1">
      <c r="A40" s="15">
        <v>85</v>
      </c>
      <c r="B40" s="11" t="s">
        <v>120</v>
      </c>
      <c r="C40" s="53" t="s">
        <v>11</v>
      </c>
      <c r="D40" s="13">
        <v>12.5</v>
      </c>
      <c r="E40" s="63">
        <v>0.09</v>
      </c>
      <c r="F40" s="461"/>
      <c r="G40" s="461"/>
      <c r="H40" s="462"/>
      <c r="I40" s="69"/>
    </row>
    <row r="41" spans="1:9" s="3" customFormat="1" ht="13.5" customHeight="1">
      <c r="A41" s="15">
        <v>86</v>
      </c>
      <c r="B41" s="16" t="s">
        <v>121</v>
      </c>
      <c r="C41" s="55" t="s">
        <v>13</v>
      </c>
      <c r="D41" s="13">
        <v>15.2</v>
      </c>
      <c r="E41" s="63">
        <v>0.1</v>
      </c>
      <c r="F41" s="461"/>
      <c r="G41" s="461"/>
      <c r="H41" s="462"/>
      <c r="I41" s="69"/>
    </row>
    <row r="42" spans="1:9" s="3" customFormat="1" ht="13.5" customHeight="1">
      <c r="A42" s="15">
        <v>87</v>
      </c>
      <c r="B42" s="11" t="s">
        <v>122</v>
      </c>
      <c r="C42" s="53" t="s">
        <v>15</v>
      </c>
      <c r="D42" s="13">
        <v>17.5</v>
      </c>
      <c r="E42" s="63">
        <v>0.12</v>
      </c>
      <c r="F42" s="461"/>
      <c r="G42" s="461"/>
      <c r="H42" s="462"/>
      <c r="I42" s="69"/>
    </row>
    <row r="43" spans="1:9" s="3" customFormat="1" ht="13.5" customHeight="1">
      <c r="A43" s="15">
        <v>88</v>
      </c>
      <c r="B43" s="11" t="s">
        <v>123</v>
      </c>
      <c r="C43" s="53" t="s">
        <v>17</v>
      </c>
      <c r="D43" s="13">
        <v>19.100000000000001</v>
      </c>
      <c r="E43" s="63">
        <v>0.14000000000000001</v>
      </c>
      <c r="F43" s="461"/>
      <c r="G43" s="461"/>
      <c r="H43" s="462"/>
      <c r="I43" s="69"/>
    </row>
    <row r="44" spans="1:9" s="3" customFormat="1" ht="13.5" customHeight="1">
      <c r="A44" s="15">
        <v>89</v>
      </c>
      <c r="B44" s="11" t="s">
        <v>124</v>
      </c>
      <c r="C44" s="53" t="s">
        <v>19</v>
      </c>
      <c r="D44" s="13">
        <v>21.3</v>
      </c>
      <c r="E44" s="63">
        <v>0.16</v>
      </c>
      <c r="F44" s="461"/>
      <c r="G44" s="461"/>
      <c r="H44" s="462"/>
      <c r="I44" s="69"/>
    </row>
    <row r="45" spans="1:9" s="3" customFormat="1" ht="13.5" customHeight="1">
      <c r="A45" s="15">
        <v>90</v>
      </c>
      <c r="B45" s="16" t="s">
        <v>125</v>
      </c>
      <c r="C45" s="55" t="s">
        <v>21</v>
      </c>
      <c r="D45" s="13">
        <v>24.5</v>
      </c>
      <c r="E45" s="63">
        <v>0.19</v>
      </c>
      <c r="F45" s="461"/>
      <c r="G45" s="461"/>
      <c r="H45" s="462"/>
      <c r="I45" s="69"/>
    </row>
    <row r="46" spans="1:9" s="3" customFormat="1" ht="13.5" customHeight="1">
      <c r="A46" s="15">
        <v>91</v>
      </c>
      <c r="B46" s="11" t="s">
        <v>126</v>
      </c>
      <c r="C46" s="53" t="s">
        <v>23</v>
      </c>
      <c r="D46" s="13">
        <v>16</v>
      </c>
      <c r="E46" s="63">
        <f>0.725*1.02*0.145</f>
        <v>0.10722749999999999</v>
      </c>
      <c r="F46" s="461"/>
      <c r="G46" s="461"/>
      <c r="H46" s="462"/>
      <c r="I46" s="69"/>
    </row>
    <row r="47" spans="1:9" s="3" customFormat="1" ht="13.5" customHeight="1">
      <c r="A47" s="15">
        <v>92</v>
      </c>
      <c r="B47" s="70" t="s">
        <v>127</v>
      </c>
      <c r="C47" s="59" t="s">
        <v>25</v>
      </c>
      <c r="D47" s="13">
        <v>11.4</v>
      </c>
      <c r="E47" s="63">
        <v>0.08</v>
      </c>
      <c r="F47" s="461"/>
      <c r="G47" s="461"/>
      <c r="H47" s="462"/>
      <c r="I47" s="69"/>
    </row>
    <row r="48" spans="1:9" s="3" customFormat="1" ht="13.5" customHeight="1">
      <c r="A48" s="28">
        <v>93</v>
      </c>
      <c r="B48" s="21" t="s">
        <v>128</v>
      </c>
      <c r="C48" s="58" t="s">
        <v>27</v>
      </c>
      <c r="D48" s="66">
        <v>26.8</v>
      </c>
      <c r="E48" s="67">
        <v>0.22</v>
      </c>
      <c r="F48" s="461"/>
      <c r="G48" s="461"/>
      <c r="H48" s="462"/>
      <c r="I48" s="69"/>
    </row>
    <row r="49" spans="1:9" s="3" customFormat="1" ht="13.5" customHeight="1">
      <c r="A49" s="71">
        <v>94</v>
      </c>
      <c r="B49" s="72" t="s">
        <v>129</v>
      </c>
      <c r="C49" s="73" t="s">
        <v>130</v>
      </c>
      <c r="D49" s="74">
        <v>4.5</v>
      </c>
      <c r="E49" s="75">
        <v>0.08</v>
      </c>
      <c r="F49" s="463" t="s">
        <v>131</v>
      </c>
      <c r="G49" s="463"/>
      <c r="H49" s="76"/>
      <c r="I49" s="69"/>
    </row>
    <row r="50" spans="1:9" s="3" customFormat="1" ht="13.5" customHeight="1">
      <c r="A50" s="77">
        <v>95</v>
      </c>
      <c r="B50" s="78" t="s">
        <v>132</v>
      </c>
      <c r="C50" s="79" t="s">
        <v>133</v>
      </c>
      <c r="D50" s="80">
        <v>5</v>
      </c>
      <c r="E50" s="81">
        <v>0.11</v>
      </c>
      <c r="F50" s="463"/>
      <c r="G50" s="463"/>
      <c r="H50" s="82"/>
      <c r="I50" s="69"/>
    </row>
    <row r="51" spans="1:9" s="3" customFormat="1" ht="13.5" customHeight="1">
      <c r="A51" s="77">
        <v>96</v>
      </c>
      <c r="B51" s="78" t="s">
        <v>134</v>
      </c>
      <c r="C51" s="79" t="s">
        <v>135</v>
      </c>
      <c r="D51" s="80">
        <v>5.7</v>
      </c>
      <c r="E51" s="81">
        <v>0.12</v>
      </c>
      <c r="F51" s="463"/>
      <c r="G51" s="463"/>
      <c r="H51" s="82"/>
      <c r="I51" s="69"/>
    </row>
    <row r="52" spans="1:9" s="3" customFormat="1" ht="13.5" customHeight="1">
      <c r="A52" s="77">
        <v>97</v>
      </c>
      <c r="B52" s="78" t="s">
        <v>136</v>
      </c>
      <c r="C52" s="79" t="s">
        <v>137</v>
      </c>
      <c r="D52" s="80">
        <v>6.4</v>
      </c>
      <c r="E52" s="81">
        <v>0.15</v>
      </c>
      <c r="F52" s="463"/>
      <c r="G52" s="463"/>
      <c r="H52" s="82"/>
      <c r="I52" s="69"/>
    </row>
    <row r="53" spans="1:9" s="3" customFormat="1" ht="13.5" customHeight="1">
      <c r="A53" s="77">
        <v>98</v>
      </c>
      <c r="B53" s="78" t="s">
        <v>138</v>
      </c>
      <c r="C53" s="79" t="s">
        <v>139</v>
      </c>
      <c r="D53" s="80">
        <v>6.8</v>
      </c>
      <c r="E53" s="81">
        <v>0.18</v>
      </c>
      <c r="F53" s="463"/>
      <c r="G53" s="463"/>
      <c r="H53" s="82"/>
      <c r="I53" s="69"/>
    </row>
    <row r="54" spans="1:9" s="3" customFormat="1" ht="13.5" customHeight="1">
      <c r="A54" s="77">
        <v>99</v>
      </c>
      <c r="B54" s="78" t="s">
        <v>140</v>
      </c>
      <c r="C54" s="79" t="s">
        <v>141</v>
      </c>
      <c r="D54" s="80">
        <v>7.2</v>
      </c>
      <c r="E54" s="81">
        <v>0.2</v>
      </c>
      <c r="F54" s="463"/>
      <c r="G54" s="463"/>
      <c r="H54" s="82"/>
      <c r="I54" s="69"/>
    </row>
    <row r="55" spans="1:9" s="3" customFormat="1" ht="13.5" customHeight="1">
      <c r="A55" s="77">
        <v>100</v>
      </c>
      <c r="B55" s="78" t="s">
        <v>142</v>
      </c>
      <c r="C55" s="79" t="s">
        <v>143</v>
      </c>
      <c r="D55" s="80">
        <v>7.8</v>
      </c>
      <c r="E55" s="81">
        <v>0.23</v>
      </c>
      <c r="F55" s="463"/>
      <c r="G55" s="463"/>
      <c r="H55" s="82"/>
      <c r="I55" s="69"/>
    </row>
    <row r="56" spans="1:9" s="3" customFormat="1" ht="13.5" customHeight="1">
      <c r="A56" s="77">
        <v>101</v>
      </c>
      <c r="B56" s="78" t="s">
        <v>144</v>
      </c>
      <c r="C56" s="79" t="s">
        <v>145</v>
      </c>
      <c r="D56" s="80">
        <v>5.6</v>
      </c>
      <c r="E56" s="81">
        <v>0.14000000000000001</v>
      </c>
      <c r="F56" s="463"/>
      <c r="G56" s="463"/>
      <c r="H56" s="82"/>
      <c r="I56" s="69"/>
    </row>
    <row r="57" spans="1:9" s="3" customFormat="1" ht="13.5" customHeight="1">
      <c r="A57" s="77">
        <v>102</v>
      </c>
      <c r="B57" s="78" t="s">
        <v>146</v>
      </c>
      <c r="C57" s="79" t="s">
        <v>147</v>
      </c>
      <c r="D57" s="80">
        <v>5.3</v>
      </c>
      <c r="E57" s="81">
        <v>0.1</v>
      </c>
      <c r="F57" s="463"/>
      <c r="G57" s="463"/>
      <c r="H57" s="82"/>
      <c r="I57" s="69"/>
    </row>
    <row r="58" spans="1:9" s="3" customFormat="1" ht="13.5" customHeight="1">
      <c r="A58" s="83">
        <v>103</v>
      </c>
      <c r="B58" s="84" t="s">
        <v>148</v>
      </c>
      <c r="C58" s="85" t="s">
        <v>149</v>
      </c>
      <c r="D58" s="86">
        <v>8.9</v>
      </c>
      <c r="E58" s="87">
        <v>0.31</v>
      </c>
      <c r="F58" s="463"/>
      <c r="G58" s="463"/>
      <c r="H58" s="88" t="s">
        <v>150</v>
      </c>
      <c r="I58" s="69"/>
    </row>
    <row r="59" spans="1:9" ht="18.75" customHeight="1">
      <c r="A59" s="464" t="s">
        <v>151</v>
      </c>
      <c r="B59" s="464"/>
      <c r="C59" s="464"/>
      <c r="D59" s="464"/>
      <c r="E59" s="464"/>
      <c r="F59" s="464"/>
      <c r="G59" s="464"/>
      <c r="H59" s="464"/>
    </row>
    <row r="60" spans="1:9" s="3" customFormat="1" ht="16.5" customHeight="1">
      <c r="A60" s="465" t="s">
        <v>152</v>
      </c>
      <c r="B60" s="465"/>
      <c r="C60" s="465"/>
      <c r="D60" s="466" t="s">
        <v>153</v>
      </c>
      <c r="E60" s="466"/>
      <c r="F60" s="466"/>
      <c r="G60" s="466"/>
      <c r="H60" s="466"/>
      <c r="I60" s="90"/>
    </row>
    <row r="61" spans="1:9" s="95" customFormat="1" ht="23.25" customHeight="1">
      <c r="A61" s="465"/>
      <c r="B61" s="465"/>
      <c r="C61" s="465"/>
      <c r="D61" s="467" t="s">
        <v>154</v>
      </c>
      <c r="E61" s="467"/>
      <c r="F61" s="91" t="s">
        <v>155</v>
      </c>
      <c r="G61" s="92" t="s">
        <v>156</v>
      </c>
      <c r="H61" s="93" t="s">
        <v>157</v>
      </c>
      <c r="I61" s="94"/>
    </row>
    <row r="62" spans="1:9" s="95" customFormat="1" ht="42.25" customHeight="1">
      <c r="A62" s="468" t="s">
        <v>158</v>
      </c>
      <c r="B62" s="468"/>
      <c r="C62" s="468"/>
      <c r="D62" s="469"/>
      <c r="E62" s="469"/>
      <c r="F62" s="96"/>
      <c r="G62" s="97"/>
      <c r="H62" s="97"/>
      <c r="I62" s="94"/>
    </row>
    <row r="63" spans="1:9" s="95" customFormat="1" ht="40.5" customHeight="1">
      <c r="A63" s="468" t="s">
        <v>159</v>
      </c>
      <c r="B63" s="468"/>
      <c r="C63" s="468"/>
      <c r="D63" s="469"/>
      <c r="E63" s="469"/>
      <c r="F63" s="96"/>
      <c r="G63" s="98"/>
      <c r="H63" s="98"/>
      <c r="I63" s="94"/>
    </row>
    <row r="64" spans="1:9" s="3" customFormat="1" ht="14.25" customHeight="1">
      <c r="A64" s="470" t="s">
        <v>160</v>
      </c>
      <c r="B64" s="470"/>
      <c r="C64" s="470"/>
      <c r="D64" s="470"/>
      <c r="E64" s="470"/>
      <c r="F64" s="470"/>
      <c r="G64" s="470"/>
      <c r="H64" s="470"/>
      <c r="I64" s="90"/>
    </row>
    <row r="65" spans="1:9" s="3" customFormat="1" ht="12.75" customHeight="1">
      <c r="A65" s="471" t="s">
        <v>161</v>
      </c>
      <c r="B65" s="471"/>
      <c r="C65" s="471"/>
      <c r="D65" s="466" t="s">
        <v>162</v>
      </c>
      <c r="E65" s="466"/>
      <c r="F65" s="466"/>
      <c r="G65" s="466"/>
      <c r="H65" s="466"/>
      <c r="I65" s="90"/>
    </row>
    <row r="66" spans="1:9" s="100" customFormat="1" ht="14.25" customHeight="1">
      <c r="A66" s="471"/>
      <c r="B66" s="471"/>
      <c r="C66" s="471"/>
      <c r="D66" s="472" t="s">
        <v>163</v>
      </c>
      <c r="E66" s="472"/>
      <c r="F66" s="467" t="s">
        <v>164</v>
      </c>
      <c r="G66" s="467"/>
      <c r="H66" s="91" t="s">
        <v>165</v>
      </c>
      <c r="I66" s="99"/>
    </row>
    <row r="67" spans="1:9" s="100" customFormat="1" ht="15" customHeight="1">
      <c r="A67" s="471"/>
      <c r="B67" s="471"/>
      <c r="C67" s="471"/>
      <c r="D67" s="473">
        <v>300</v>
      </c>
      <c r="E67" s="473"/>
      <c r="F67" s="474">
        <v>450</v>
      </c>
      <c r="G67" s="474"/>
      <c r="H67" s="101">
        <v>555</v>
      </c>
      <c r="I67" s="99"/>
    </row>
  </sheetData>
  <sheetProtection selectLockedCells="1" selectUnlockedCells="1"/>
  <mergeCells count="32">
    <mergeCell ref="F67:G67"/>
    <mergeCell ref="A62:C62"/>
    <mergeCell ref="D62:E62"/>
    <mergeCell ref="A63:C63"/>
    <mergeCell ref="D63:E63"/>
    <mergeCell ref="A64:H64"/>
    <mergeCell ref="A65:C67"/>
    <mergeCell ref="D65:H65"/>
    <mergeCell ref="D66:E66"/>
    <mergeCell ref="F66:G66"/>
    <mergeCell ref="D67:E67"/>
    <mergeCell ref="F39:G48"/>
    <mergeCell ref="H39:H48"/>
    <mergeCell ref="F49:G58"/>
    <mergeCell ref="A59:H59"/>
    <mergeCell ref="A60:C61"/>
    <mergeCell ref="D60:H60"/>
    <mergeCell ref="D61:E61"/>
    <mergeCell ref="F11:G19"/>
    <mergeCell ref="H11:H19"/>
    <mergeCell ref="F20:G28"/>
    <mergeCell ref="H20:H28"/>
    <mergeCell ref="F29:G38"/>
    <mergeCell ref="H29:H38"/>
    <mergeCell ref="A1:H7"/>
    <mergeCell ref="A8:A10"/>
    <mergeCell ref="B8:B10"/>
    <mergeCell ref="C8:C10"/>
    <mergeCell ref="D8:D10"/>
    <mergeCell ref="E8:E10"/>
    <mergeCell ref="F8:G10"/>
    <mergeCell ref="H8:H10"/>
  </mergeCells>
  <printOptions horizontalCentered="1" verticalCentered="1"/>
  <pageMargins left="0.78749999999999998" right="0" top="0" bottom="0" header="0.51180555555555551" footer="0.51180555555555551"/>
  <pageSetup paperSize="9" scale="83" firstPageNumber="0" orientation="portrait"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H25"/>
  <sheetViews>
    <sheetView view="pageBreakPreview" zoomScale="65" zoomScaleNormal="90" zoomScaleSheetLayoutView="65" workbookViewId="0">
      <selection activeCell="A22" sqref="A22"/>
    </sheetView>
  </sheetViews>
  <sheetFormatPr baseColWidth="10" defaultColWidth="8.83203125" defaultRowHeight="12.75" customHeight="1"/>
  <cols>
    <col min="1" max="1" width="4.6640625" style="274" customWidth="1"/>
    <col min="2" max="2" width="17.5" style="348" customWidth="1"/>
    <col min="3" max="3" width="8.83203125" style="274"/>
    <col min="4" max="4" width="6.5" style="274" customWidth="1"/>
    <col min="5" max="5" width="15.33203125" style="394" customWidth="1"/>
    <col min="6" max="6" width="6.33203125" style="274" customWidth="1"/>
    <col min="7" max="7" width="11.5" style="274" customWidth="1"/>
    <col min="8" max="8" width="25.1640625" style="274" customWidth="1"/>
    <col min="9" max="9" width="3.6640625" style="274" customWidth="1"/>
    <col min="10" max="16384" width="8.83203125" style="274"/>
  </cols>
  <sheetData>
    <row r="1" spans="1:8" s="275" customFormat="1" ht="7.25" customHeight="1">
      <c r="A1" s="662"/>
      <c r="B1" s="662"/>
      <c r="C1" s="575"/>
      <c r="D1" s="575"/>
      <c r="E1" s="575"/>
      <c r="F1" s="575"/>
      <c r="G1" s="575"/>
      <c r="H1" s="575"/>
    </row>
    <row r="2" spans="1:8" s="275" customFormat="1" ht="13.5" customHeight="1">
      <c r="A2" s="662"/>
      <c r="B2" s="662"/>
      <c r="C2" s="575"/>
      <c r="D2" s="575"/>
      <c r="E2" s="575"/>
      <c r="F2" s="575"/>
      <c r="G2" s="575"/>
      <c r="H2" s="575"/>
    </row>
    <row r="3" spans="1:8" s="275" customFormat="1" ht="12.75" customHeight="1">
      <c r="A3" s="662"/>
      <c r="B3" s="662"/>
      <c r="C3" s="575"/>
      <c r="D3" s="575"/>
      <c r="E3" s="575"/>
      <c r="F3" s="575"/>
      <c r="G3" s="575"/>
      <c r="H3" s="575"/>
    </row>
    <row r="4" spans="1:8" s="275" customFormat="1" ht="7.5" customHeight="1">
      <c r="A4" s="662"/>
      <c r="B4" s="662"/>
      <c r="C4" s="575"/>
      <c r="D4" s="575"/>
      <c r="E4" s="575"/>
      <c r="F4" s="575"/>
      <c r="G4" s="575"/>
      <c r="H4" s="575"/>
    </row>
    <row r="5" spans="1:8" s="275" customFormat="1" ht="17.25" customHeight="1">
      <c r="A5" s="662"/>
      <c r="B5" s="662"/>
      <c r="C5" s="575"/>
      <c r="D5" s="575"/>
      <c r="E5" s="575"/>
      <c r="F5" s="575"/>
      <c r="G5" s="575"/>
      <c r="H5" s="575"/>
    </row>
    <row r="6" spans="1:8" s="275" customFormat="1" ht="14" customHeight="1">
      <c r="A6" s="662"/>
      <c r="B6" s="662"/>
      <c r="C6" s="647" t="s">
        <v>608</v>
      </c>
      <c r="D6" s="647"/>
      <c r="E6" s="647"/>
      <c r="F6" s="647"/>
      <c r="G6" s="647"/>
      <c r="H6" s="647"/>
    </row>
    <row r="7" spans="1:8" s="275" customFormat="1" ht="16.5" customHeight="1">
      <c r="A7" s="662"/>
      <c r="B7" s="662"/>
      <c r="C7" s="647"/>
      <c r="D7" s="647"/>
      <c r="E7" s="647"/>
      <c r="F7" s="647"/>
      <c r="G7" s="647"/>
      <c r="H7" s="647"/>
    </row>
    <row r="8" spans="1:8" s="276" customFormat="1" ht="29.25" customHeight="1">
      <c r="A8" s="576" t="s">
        <v>560</v>
      </c>
      <c r="B8" s="576" t="s">
        <v>1</v>
      </c>
      <c r="C8" s="576" t="s">
        <v>2</v>
      </c>
      <c r="D8" s="576"/>
      <c r="E8" s="576"/>
      <c r="F8" s="454" t="s">
        <v>84</v>
      </c>
      <c r="G8" s="454" t="s">
        <v>274</v>
      </c>
      <c r="H8" s="577" t="s">
        <v>583</v>
      </c>
    </row>
    <row r="9" spans="1:8" s="276" customFormat="1" ht="15.75" customHeight="1">
      <c r="A9" s="576"/>
      <c r="B9" s="576"/>
      <c r="C9" s="576"/>
      <c r="D9" s="576"/>
      <c r="E9" s="576"/>
      <c r="F9" s="454"/>
      <c r="G9" s="454"/>
      <c r="H9" s="577"/>
    </row>
    <row r="10" spans="1:8" s="276" customFormat="1" ht="18" customHeight="1">
      <c r="A10" s="576"/>
      <c r="B10" s="576"/>
      <c r="C10" s="576"/>
      <c r="D10" s="576"/>
      <c r="E10" s="576"/>
      <c r="F10" s="454"/>
      <c r="G10" s="454"/>
      <c r="H10" s="577"/>
    </row>
    <row r="11" spans="1:8" s="280" customFormat="1" ht="65.5" customHeight="1">
      <c r="A11" s="358">
        <v>1</v>
      </c>
      <c r="B11" s="303" t="s">
        <v>609</v>
      </c>
      <c r="C11" s="659" t="s">
        <v>610</v>
      </c>
      <c r="D11" s="659"/>
      <c r="E11" s="659"/>
      <c r="F11" s="359">
        <v>37.44</v>
      </c>
      <c r="G11" s="395">
        <v>0.37</v>
      </c>
      <c r="H11" s="578"/>
    </row>
    <row r="12" spans="1:8" s="280" customFormat="1" ht="33" hidden="1" customHeight="1">
      <c r="A12" s="358">
        <v>2</v>
      </c>
      <c r="B12" s="148"/>
      <c r="C12" s="657"/>
      <c r="D12" s="657"/>
      <c r="E12" s="396" t="e">
        <f>#REF!</f>
        <v>#REF!</v>
      </c>
      <c r="F12" s="359"/>
      <c r="G12" s="395"/>
      <c r="H12" s="578"/>
    </row>
    <row r="13" spans="1:8" s="280" customFormat="1" ht="33" hidden="1" customHeight="1">
      <c r="A13" s="358">
        <v>3</v>
      </c>
      <c r="B13" s="148"/>
      <c r="C13" s="657"/>
      <c r="D13" s="657"/>
      <c r="E13" s="396" t="e">
        <f>#REF!</f>
        <v>#REF!</v>
      </c>
      <c r="F13" s="359"/>
      <c r="G13" s="395"/>
      <c r="H13" s="578"/>
    </row>
    <row r="14" spans="1:8" s="280" customFormat="1" ht="203.75" customHeight="1">
      <c r="A14" s="397" t="s">
        <v>372</v>
      </c>
      <c r="B14" s="663" t="s">
        <v>611</v>
      </c>
      <c r="C14" s="663"/>
      <c r="D14" s="663"/>
      <c r="E14" s="663"/>
      <c r="F14" s="663"/>
      <c r="G14" s="663"/>
      <c r="H14" s="578"/>
    </row>
    <row r="15" spans="1:8" s="280" customFormat="1" ht="60" customHeight="1">
      <c r="A15" s="397"/>
      <c r="B15" s="387" t="s">
        <v>612</v>
      </c>
      <c r="C15" s="653" t="s">
        <v>613</v>
      </c>
      <c r="D15" s="653"/>
      <c r="E15" s="653"/>
      <c r="F15" s="379">
        <v>7.1</v>
      </c>
      <c r="G15" s="379">
        <v>0.02</v>
      </c>
      <c r="H15" s="279"/>
    </row>
    <row r="16" spans="1:8" s="280" customFormat="1" ht="72" customHeight="1">
      <c r="A16" s="397"/>
      <c r="B16" s="661" t="s">
        <v>614</v>
      </c>
      <c r="C16" s="661"/>
      <c r="D16" s="661"/>
      <c r="E16" s="661"/>
      <c r="F16" s="661"/>
      <c r="G16" s="661"/>
      <c r="H16" s="661"/>
    </row>
    <row r="17" spans="1:8" s="280" customFormat="1" ht="71.25" customHeight="1">
      <c r="A17" s="397"/>
      <c r="B17" s="387" t="s">
        <v>615</v>
      </c>
      <c r="C17" s="653" t="s">
        <v>616</v>
      </c>
      <c r="D17" s="653"/>
      <c r="E17" s="653"/>
      <c r="F17" s="379">
        <v>6.55</v>
      </c>
      <c r="G17" s="379">
        <v>0.13</v>
      </c>
      <c r="H17" s="279"/>
    </row>
    <row r="18" spans="1:8" s="280" customFormat="1" ht="69.75" customHeight="1">
      <c r="A18" s="397"/>
      <c r="B18" s="387" t="s">
        <v>617</v>
      </c>
      <c r="C18" s="653" t="s">
        <v>618</v>
      </c>
      <c r="D18" s="653"/>
      <c r="E18" s="653"/>
      <c r="F18" s="379">
        <v>1.01</v>
      </c>
      <c r="G18" s="379">
        <v>2E-3</v>
      </c>
      <c r="H18" s="398"/>
    </row>
    <row r="19" spans="1:8" s="280" customFormat="1" ht="61.5" customHeight="1">
      <c r="A19" s="397"/>
      <c r="B19" s="399" t="s">
        <v>619</v>
      </c>
      <c r="C19" s="653" t="s">
        <v>620</v>
      </c>
      <c r="D19" s="653"/>
      <c r="E19" s="653"/>
      <c r="F19" s="379">
        <v>1.1000000000000001</v>
      </c>
      <c r="G19" s="379">
        <v>0.03</v>
      </c>
      <c r="H19" s="400"/>
    </row>
    <row r="20" spans="1:8" s="280" customFormat="1" ht="12.75" customHeight="1">
      <c r="A20" s="598" t="s">
        <v>606</v>
      </c>
      <c r="B20" s="598"/>
      <c r="C20" s="598"/>
      <c r="D20" s="598"/>
      <c r="E20" s="598"/>
      <c r="F20" s="598"/>
      <c r="G20" s="598"/>
      <c r="H20" s="598"/>
    </row>
    <row r="21" spans="1:8" s="280" customFormat="1" ht="31" customHeight="1">
      <c r="A21" s="490" t="s">
        <v>186</v>
      </c>
      <c r="B21" s="490"/>
      <c r="C21" s="490"/>
      <c r="D21" s="490"/>
      <c r="E21" s="490" t="s">
        <v>621</v>
      </c>
      <c r="F21" s="490"/>
      <c r="G21" s="490"/>
      <c r="H21" s="490"/>
    </row>
    <row r="22" spans="1:8" s="280" customFormat="1" ht="20" customHeight="1">
      <c r="A22" s="490"/>
      <c r="B22" s="490"/>
      <c r="C22" s="490"/>
      <c r="D22" s="490"/>
      <c r="E22" s="664"/>
      <c r="F22" s="664"/>
      <c r="G22" s="664"/>
      <c r="H22" s="664"/>
    </row>
    <row r="23" spans="1:8" ht="17.25" customHeight="1"/>
    <row r="24" spans="1:8" ht="10" customHeight="1"/>
    <row r="25" spans="1:8" ht="10" customHeight="1"/>
  </sheetData>
  <sheetProtection selectLockedCells="1" selectUnlockedCells="1"/>
  <mergeCells count="24">
    <mergeCell ref="A22:D22"/>
    <mergeCell ref="E22:H22"/>
    <mergeCell ref="B16:H16"/>
    <mergeCell ref="C17:E17"/>
    <mergeCell ref="C18:E18"/>
    <mergeCell ref="C19:E19"/>
    <mergeCell ref="A20:H20"/>
    <mergeCell ref="A21:D21"/>
    <mergeCell ref="E21:H21"/>
    <mergeCell ref="C11:E11"/>
    <mergeCell ref="H11:H14"/>
    <mergeCell ref="C12:D12"/>
    <mergeCell ref="C13:D13"/>
    <mergeCell ref="B14:G14"/>
    <mergeCell ref="C15:E15"/>
    <mergeCell ref="A1:B7"/>
    <mergeCell ref="C1:H5"/>
    <mergeCell ref="C6:H7"/>
    <mergeCell ref="A8:A10"/>
    <mergeCell ref="B8:B10"/>
    <mergeCell ref="C8:E10"/>
    <mergeCell ref="F8:F10"/>
    <mergeCell ref="G8:G10"/>
    <mergeCell ref="H8:H10"/>
  </mergeCells>
  <pageMargins left="0.70833333333333337" right="0.11805555555555555" top="0" bottom="0" header="0.51180555555555551" footer="0.51180555555555551"/>
  <pageSetup paperSize="9" scale="97"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H23"/>
  <sheetViews>
    <sheetView view="pageBreakPreview" topLeftCell="A16" zoomScale="65" zoomScaleNormal="90" zoomScaleSheetLayoutView="65" workbookViewId="0">
      <selection activeCell="C1" sqref="C1"/>
    </sheetView>
  </sheetViews>
  <sheetFormatPr baseColWidth="10" defaultColWidth="8.83203125" defaultRowHeight="12.75" customHeight="1"/>
  <cols>
    <col min="1" max="1" width="4.6640625" style="274" customWidth="1"/>
    <col min="2" max="2" width="16.5" style="348" customWidth="1"/>
    <col min="3" max="3" width="11" style="274" customWidth="1"/>
    <col min="4" max="4" width="6.5" style="274" customWidth="1"/>
    <col min="5" max="5" width="12" style="274" customWidth="1"/>
    <col min="6" max="6" width="6.33203125" style="274" customWidth="1"/>
    <col min="7" max="7" width="6.5" style="274" customWidth="1"/>
    <col min="8" max="8" width="24.33203125" style="274" customWidth="1"/>
    <col min="9" max="9" width="3.83203125" style="274" customWidth="1"/>
    <col min="10" max="16384" width="8.83203125" style="274"/>
  </cols>
  <sheetData>
    <row r="1" spans="1:8" s="275" customFormat="1" ht="7.25" customHeight="1">
      <c r="A1" s="441"/>
      <c r="B1" s="441"/>
      <c r="C1" s="575" t="s">
        <v>622</v>
      </c>
      <c r="D1" s="575"/>
      <c r="E1" s="575"/>
      <c r="F1" s="575"/>
      <c r="G1" s="575"/>
      <c r="H1" s="575"/>
    </row>
    <row r="2" spans="1:8" s="275" customFormat="1" ht="13.5" customHeight="1">
      <c r="A2" s="441"/>
      <c r="B2" s="441"/>
      <c r="C2" s="575"/>
      <c r="D2" s="575"/>
      <c r="E2" s="575"/>
      <c r="F2" s="575"/>
      <c r="G2" s="575"/>
      <c r="H2" s="575"/>
    </row>
    <row r="3" spans="1:8" s="275" customFormat="1" ht="12.75" customHeight="1">
      <c r="A3" s="441"/>
      <c r="B3" s="441"/>
      <c r="C3" s="575"/>
      <c r="D3" s="575"/>
      <c r="E3" s="575"/>
      <c r="F3" s="575"/>
      <c r="G3" s="575"/>
      <c r="H3" s="575"/>
    </row>
    <row r="4" spans="1:8" s="275" customFormat="1" ht="7.5" customHeight="1">
      <c r="A4" s="441"/>
      <c r="B4" s="441"/>
      <c r="C4" s="575"/>
      <c r="D4" s="575"/>
      <c r="E4" s="575"/>
      <c r="F4" s="575"/>
      <c r="G4" s="575"/>
      <c r="H4" s="575"/>
    </row>
    <row r="5" spans="1:8" s="275" customFormat="1" ht="17.25" customHeight="1">
      <c r="A5" s="441"/>
      <c r="B5" s="441"/>
      <c r="C5" s="575"/>
      <c r="D5" s="575"/>
      <c r="E5" s="575"/>
      <c r="F5" s="575"/>
      <c r="G5" s="575"/>
      <c r="H5" s="575"/>
    </row>
    <row r="6" spans="1:8" s="275" customFormat="1" ht="14" customHeight="1">
      <c r="A6" s="441"/>
      <c r="B6" s="441"/>
      <c r="C6" s="575"/>
      <c r="D6" s="575"/>
      <c r="E6" s="575"/>
      <c r="F6" s="575"/>
      <c r="G6" s="575"/>
      <c r="H6" s="575"/>
    </row>
    <row r="7" spans="1:8" s="275" customFormat="1" ht="16.5" customHeight="1">
      <c r="A7" s="441"/>
      <c r="B7" s="441"/>
      <c r="C7" s="575"/>
      <c r="D7" s="575"/>
      <c r="E7" s="575"/>
      <c r="F7" s="575"/>
      <c r="G7" s="575"/>
      <c r="H7" s="575"/>
    </row>
    <row r="8" spans="1:8" s="276" customFormat="1" ht="21.75" customHeight="1">
      <c r="A8" s="576" t="s">
        <v>560</v>
      </c>
      <c r="B8" s="576" t="s">
        <v>1</v>
      </c>
      <c r="C8" s="576" t="s">
        <v>2</v>
      </c>
      <c r="D8" s="576"/>
      <c r="E8" s="576"/>
      <c r="F8" s="454" t="s">
        <v>84</v>
      </c>
      <c r="G8" s="454" t="s">
        <v>274</v>
      </c>
      <c r="H8" s="577" t="s">
        <v>583</v>
      </c>
    </row>
    <row r="9" spans="1:8" s="276" customFormat="1" ht="24" customHeight="1">
      <c r="A9" s="576"/>
      <c r="B9" s="576"/>
      <c r="C9" s="576"/>
      <c r="D9" s="576"/>
      <c r="E9" s="576"/>
      <c r="F9" s="454"/>
      <c r="G9" s="454"/>
      <c r="H9" s="577"/>
    </row>
    <row r="10" spans="1:8" s="276" customFormat="1" ht="14.25" customHeight="1">
      <c r="A10" s="576"/>
      <c r="B10" s="576"/>
      <c r="C10" s="576"/>
      <c r="D10" s="576"/>
      <c r="E10" s="576"/>
      <c r="F10" s="454"/>
      <c r="G10" s="454"/>
      <c r="H10" s="577"/>
    </row>
    <row r="11" spans="1:8" s="280" customFormat="1" ht="91.5" customHeight="1">
      <c r="A11" s="358">
        <v>1</v>
      </c>
      <c r="B11" s="303" t="s">
        <v>623</v>
      </c>
      <c r="C11" s="657" t="s">
        <v>624</v>
      </c>
      <c r="D11" s="657"/>
      <c r="E11" s="657"/>
      <c r="F11" s="359">
        <v>40.200000000000003</v>
      </c>
      <c r="G11" s="374">
        <f t="shared" ref="G11:G12" si="0">0.79*1.21*1.3</f>
        <v>1.2426699999999999</v>
      </c>
      <c r="H11" s="401"/>
    </row>
    <row r="12" spans="1:8" s="280" customFormat="1" ht="90.75" customHeight="1">
      <c r="A12" s="358">
        <v>2</v>
      </c>
      <c r="B12" s="303" t="s">
        <v>625</v>
      </c>
      <c r="C12" s="657" t="s">
        <v>624</v>
      </c>
      <c r="D12" s="657"/>
      <c r="E12" s="657"/>
      <c r="F12" s="359">
        <v>40.200000000000003</v>
      </c>
      <c r="G12" s="374">
        <f t="shared" si="0"/>
        <v>1.2426699999999999</v>
      </c>
      <c r="H12" s="398"/>
    </row>
    <row r="13" spans="1:8" s="280" customFormat="1" ht="64.5" customHeight="1">
      <c r="A13" s="653" t="s">
        <v>626</v>
      </c>
      <c r="B13" s="653"/>
      <c r="C13" s="653"/>
      <c r="D13" s="653"/>
      <c r="E13" s="653"/>
      <c r="F13" s="653"/>
      <c r="G13" s="653"/>
      <c r="H13" s="653"/>
    </row>
    <row r="14" spans="1:8" s="280" customFormat="1" ht="31.5" customHeight="1">
      <c r="A14" s="277">
        <v>1</v>
      </c>
      <c r="B14" s="278" t="s">
        <v>627</v>
      </c>
      <c r="C14" s="650" t="s">
        <v>628</v>
      </c>
      <c r="D14" s="650"/>
      <c r="E14" s="650"/>
      <c r="F14" s="26">
        <v>9</v>
      </c>
      <c r="G14" s="8">
        <v>0.55000000000000004</v>
      </c>
      <c r="H14" s="402"/>
    </row>
    <row r="15" spans="1:8" s="280" customFormat="1" ht="58.5" customHeight="1">
      <c r="A15" s="665" t="s">
        <v>629</v>
      </c>
      <c r="B15" s="665"/>
      <c r="C15" s="665"/>
      <c r="D15" s="665"/>
      <c r="E15" s="665"/>
      <c r="F15" s="665"/>
      <c r="G15" s="665"/>
      <c r="H15" s="403"/>
    </row>
    <row r="16" spans="1:8" s="280" customFormat="1" ht="74.25" customHeight="1">
      <c r="A16" s="297">
        <v>5</v>
      </c>
      <c r="B16" s="404" t="s">
        <v>630</v>
      </c>
      <c r="C16" s="665" t="s">
        <v>631</v>
      </c>
      <c r="D16" s="665"/>
      <c r="E16" s="665"/>
      <c r="F16" s="291">
        <v>19.7</v>
      </c>
      <c r="G16" s="292">
        <v>0.1</v>
      </c>
      <c r="H16" s="405"/>
    </row>
    <row r="17" spans="1:8" s="280" customFormat="1" ht="72" customHeight="1">
      <c r="A17" s="666" t="s">
        <v>632</v>
      </c>
      <c r="B17" s="666"/>
      <c r="C17" s="666"/>
      <c r="D17" s="666"/>
      <c r="E17" s="666"/>
      <c r="F17" s="666"/>
      <c r="G17" s="666"/>
      <c r="H17" s="406"/>
    </row>
    <row r="18" spans="1:8" s="280" customFormat="1" ht="15" customHeight="1">
      <c r="A18" s="598" t="s">
        <v>606</v>
      </c>
      <c r="B18" s="598"/>
      <c r="C18" s="598"/>
      <c r="D18" s="598"/>
      <c r="E18" s="598"/>
      <c r="F18" s="598"/>
      <c r="G18" s="598"/>
      <c r="H18" s="598"/>
    </row>
    <row r="19" spans="1:8" s="280" customFormat="1" ht="22.5" customHeight="1">
      <c r="A19" s="490" t="s">
        <v>186</v>
      </c>
      <c r="B19" s="490"/>
      <c r="C19" s="490"/>
      <c r="D19" s="490"/>
      <c r="E19" s="371" t="s">
        <v>163</v>
      </c>
      <c r="F19" s="489" t="s">
        <v>164</v>
      </c>
      <c r="G19" s="489"/>
      <c r="H19" s="147" t="s">
        <v>165</v>
      </c>
    </row>
    <row r="20" spans="1:8" s="280" customFormat="1" ht="29.75" customHeight="1">
      <c r="A20" s="659" t="s">
        <v>633</v>
      </c>
      <c r="B20" s="659"/>
      <c r="C20" s="659"/>
      <c r="D20" s="659"/>
      <c r="E20" s="389"/>
      <c r="F20" s="667"/>
      <c r="G20" s="667"/>
      <c r="H20" s="96"/>
    </row>
    <row r="21" spans="1:8" s="280" customFormat="1" ht="17.25" customHeight="1">
      <c r="A21" s="489" t="s">
        <v>634</v>
      </c>
      <c r="B21" s="489"/>
      <c r="C21" s="489"/>
      <c r="D21" s="489"/>
      <c r="E21" s="489"/>
      <c r="F21" s="489"/>
      <c r="G21" s="489"/>
      <c r="H21" s="489"/>
    </row>
    <row r="22" spans="1:8" s="280" customFormat="1" ht="12.75" customHeight="1">
      <c r="A22" s="490" t="s">
        <v>227</v>
      </c>
      <c r="B22" s="490"/>
      <c r="C22" s="490"/>
      <c r="D22" s="490" t="s">
        <v>635</v>
      </c>
      <c r="E22" s="490"/>
      <c r="F22" s="490"/>
      <c r="G22" s="491"/>
      <c r="H22" s="491"/>
    </row>
    <row r="23" spans="1:8" s="280" customFormat="1" ht="48" customHeight="1">
      <c r="A23" s="490"/>
      <c r="B23" s="490"/>
      <c r="C23" s="490"/>
      <c r="D23" s="490" t="s">
        <v>636</v>
      </c>
      <c r="E23" s="490"/>
      <c r="F23" s="490"/>
      <c r="G23" s="492"/>
      <c r="H23" s="492"/>
    </row>
  </sheetData>
  <sheetProtection selectLockedCells="1" selectUnlockedCells="1"/>
  <mergeCells count="26">
    <mergeCell ref="A21:H21"/>
    <mergeCell ref="A22:C23"/>
    <mergeCell ref="D22:F22"/>
    <mergeCell ref="G22:H22"/>
    <mergeCell ref="D23:F23"/>
    <mergeCell ref="G23:H23"/>
    <mergeCell ref="A17:G17"/>
    <mergeCell ref="A18:H18"/>
    <mergeCell ref="A19:D19"/>
    <mergeCell ref="F19:G19"/>
    <mergeCell ref="A20:D20"/>
    <mergeCell ref="F20:G20"/>
    <mergeCell ref="C11:E11"/>
    <mergeCell ref="C12:E12"/>
    <mergeCell ref="A13:H13"/>
    <mergeCell ref="C14:E14"/>
    <mergeCell ref="A15:G15"/>
    <mergeCell ref="C16:E16"/>
    <mergeCell ref="A1:B7"/>
    <mergeCell ref="C1:H7"/>
    <mergeCell ref="A8:A10"/>
    <mergeCell ref="B8:B10"/>
    <mergeCell ref="C8:E10"/>
    <mergeCell ref="F8:F10"/>
    <mergeCell ref="G8:G10"/>
    <mergeCell ref="H8:H10"/>
  </mergeCells>
  <pageMargins left="0.7" right="0.7" top="0.75" bottom="0.75" header="0.51180555555555551" footer="0.51180555555555551"/>
  <pageSetup paperSize="9" scale="92"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I29"/>
  <sheetViews>
    <sheetView view="pageBreakPreview" zoomScale="65" zoomScaleNormal="80" zoomScaleSheetLayoutView="65" workbookViewId="0"/>
  </sheetViews>
  <sheetFormatPr baseColWidth="10" defaultColWidth="9.1640625" defaultRowHeight="12.75" customHeight="1"/>
  <cols>
    <col min="1" max="1" width="5" style="274" customWidth="1"/>
    <col min="2" max="2" width="17.83203125" style="407" customWidth="1"/>
    <col min="3" max="3" width="8.5" style="274" customWidth="1"/>
    <col min="4" max="4" width="7.33203125" style="274" customWidth="1"/>
    <col min="5" max="5" width="12.5" style="348" customWidth="1"/>
    <col min="6" max="7" width="6.6640625" style="274" customWidth="1"/>
    <col min="8" max="8" width="31" style="274" customWidth="1"/>
    <col min="9" max="9" width="5.33203125" style="274" customWidth="1"/>
    <col min="10" max="16384" width="9.1640625" style="274"/>
  </cols>
  <sheetData>
    <row r="1" spans="1:9" s="275" customFormat="1" ht="7.25" customHeight="1">
      <c r="A1" s="441" t="s">
        <v>637</v>
      </c>
      <c r="B1" s="441"/>
      <c r="C1" s="441"/>
      <c r="D1" s="441"/>
      <c r="E1" s="441"/>
      <c r="F1" s="441"/>
      <c r="G1" s="441"/>
      <c r="H1" s="441"/>
    </row>
    <row r="2" spans="1:9" s="275" customFormat="1" ht="13.25" customHeight="1">
      <c r="A2" s="441"/>
      <c r="B2" s="441"/>
      <c r="C2" s="441"/>
      <c r="D2" s="441"/>
      <c r="E2" s="441"/>
      <c r="F2" s="441"/>
      <c r="G2" s="441"/>
      <c r="H2" s="441"/>
    </row>
    <row r="3" spans="1:9" s="275" customFormat="1" ht="11.5" customHeight="1">
      <c r="A3" s="441"/>
      <c r="B3" s="441"/>
      <c r="C3" s="441"/>
      <c r="D3" s="441"/>
      <c r="E3" s="441"/>
      <c r="F3" s="441"/>
      <c r="G3" s="441"/>
      <c r="H3" s="441"/>
    </row>
    <row r="4" spans="1:9" s="275" customFormat="1" ht="14" customHeight="1">
      <c r="A4" s="441"/>
      <c r="B4" s="441"/>
      <c r="C4" s="441"/>
      <c r="D4" s="441"/>
      <c r="E4" s="441"/>
      <c r="F4" s="441"/>
      <c r="G4" s="441"/>
      <c r="H4" s="441"/>
    </row>
    <row r="5" spans="1:9" s="275" customFormat="1" ht="14" customHeight="1">
      <c r="A5" s="441"/>
      <c r="B5" s="441"/>
      <c r="C5" s="441"/>
      <c r="D5" s="441"/>
      <c r="E5" s="441"/>
      <c r="F5" s="441"/>
      <c r="G5" s="441"/>
      <c r="H5" s="441"/>
    </row>
    <row r="6" spans="1:9" s="275" customFormat="1" ht="23.25" customHeight="1">
      <c r="A6" s="441"/>
      <c r="B6" s="441"/>
      <c r="C6" s="441"/>
      <c r="D6" s="441"/>
      <c r="E6" s="441"/>
      <c r="F6" s="441"/>
      <c r="G6" s="441"/>
      <c r="H6" s="441"/>
    </row>
    <row r="7" spans="1:9" s="275" customFormat="1" ht="23.25" customHeight="1">
      <c r="A7" s="441"/>
      <c r="B7" s="441"/>
      <c r="C7" s="441"/>
      <c r="D7" s="441"/>
      <c r="E7" s="441"/>
      <c r="F7" s="441"/>
      <c r="G7" s="441"/>
      <c r="H7" s="441"/>
    </row>
    <row r="8" spans="1:9" s="276" customFormat="1" ht="23.25" customHeight="1">
      <c r="A8" s="576" t="s">
        <v>638</v>
      </c>
      <c r="B8" s="668" t="s">
        <v>1</v>
      </c>
      <c r="C8" s="576" t="s">
        <v>2</v>
      </c>
      <c r="D8" s="576"/>
      <c r="E8" s="576"/>
      <c r="F8" s="454" t="s">
        <v>84</v>
      </c>
      <c r="G8" s="454" t="s">
        <v>274</v>
      </c>
      <c r="H8" s="577" t="s">
        <v>561</v>
      </c>
      <c r="I8" s="372"/>
    </row>
    <row r="9" spans="1:9" s="276" customFormat="1" ht="22.5" customHeight="1">
      <c r="A9" s="576"/>
      <c r="B9" s="668"/>
      <c r="C9" s="576"/>
      <c r="D9" s="576"/>
      <c r="E9" s="576"/>
      <c r="F9" s="454"/>
      <c r="G9" s="454"/>
      <c r="H9" s="577"/>
      <c r="I9" s="372"/>
    </row>
    <row r="10" spans="1:9" s="276" customFormat="1" ht="28.5" customHeight="1">
      <c r="A10" s="576"/>
      <c r="B10" s="668"/>
      <c r="C10" s="576"/>
      <c r="D10" s="576"/>
      <c r="E10" s="576"/>
      <c r="F10" s="454"/>
      <c r="G10" s="454"/>
      <c r="H10" s="577"/>
      <c r="I10" s="372"/>
    </row>
    <row r="11" spans="1:9" s="280" customFormat="1" ht="27" customHeight="1">
      <c r="A11" s="408">
        <v>1</v>
      </c>
      <c r="B11" s="409" t="s">
        <v>639</v>
      </c>
      <c r="C11" s="598" t="s">
        <v>640</v>
      </c>
      <c r="D11" s="598"/>
      <c r="E11" s="598"/>
      <c r="F11" s="410">
        <v>17.2</v>
      </c>
      <c r="G11" s="411">
        <v>0.28999999999999998</v>
      </c>
      <c r="H11" s="669" t="s">
        <v>641</v>
      </c>
      <c r="I11" s="413"/>
    </row>
    <row r="12" spans="1:9" s="280" customFormat="1" ht="27" customHeight="1">
      <c r="A12" s="147">
        <v>2</v>
      </c>
      <c r="B12" s="278" t="s">
        <v>642</v>
      </c>
      <c r="C12" s="598" t="s">
        <v>640</v>
      </c>
      <c r="D12" s="598"/>
      <c r="E12" s="598"/>
      <c r="F12" s="359">
        <v>17.600000000000001</v>
      </c>
      <c r="G12" s="360">
        <v>0.28999999999999998</v>
      </c>
      <c r="H12" s="669"/>
    </row>
    <row r="13" spans="1:9" s="280" customFormat="1" ht="62.25" customHeight="1">
      <c r="A13" s="250" t="s">
        <v>428</v>
      </c>
      <c r="B13" s="670" t="s">
        <v>643</v>
      </c>
      <c r="C13" s="670"/>
      <c r="D13" s="670"/>
      <c r="E13" s="670"/>
      <c r="F13" s="670"/>
      <c r="G13" s="670"/>
      <c r="H13" s="669"/>
      <c r="I13" s="382"/>
    </row>
    <row r="14" spans="1:9" s="280" customFormat="1" ht="27" customHeight="1">
      <c r="A14" s="147">
        <v>3</v>
      </c>
      <c r="B14" s="278" t="s">
        <v>644</v>
      </c>
      <c r="C14" s="598" t="s">
        <v>640</v>
      </c>
      <c r="D14" s="598"/>
      <c r="E14" s="598"/>
      <c r="F14" s="359">
        <v>19.2</v>
      </c>
      <c r="G14" s="360">
        <v>0.22</v>
      </c>
      <c r="H14" s="669"/>
      <c r="I14" s="382"/>
    </row>
    <row r="15" spans="1:9" s="280" customFormat="1" ht="27.75" customHeight="1">
      <c r="A15" s="147">
        <v>4</v>
      </c>
      <c r="B15" s="278" t="s">
        <v>645</v>
      </c>
      <c r="C15" s="598" t="s">
        <v>640</v>
      </c>
      <c r="D15" s="598"/>
      <c r="E15" s="598"/>
      <c r="F15" s="359">
        <v>22</v>
      </c>
      <c r="G15" s="360">
        <v>0.22</v>
      </c>
      <c r="H15" s="669"/>
      <c r="I15" s="382"/>
    </row>
    <row r="16" spans="1:9" s="280" customFormat="1" ht="48" customHeight="1">
      <c r="A16" s="250" t="s">
        <v>428</v>
      </c>
      <c r="B16" s="670" t="s">
        <v>646</v>
      </c>
      <c r="C16" s="670"/>
      <c r="D16" s="670"/>
      <c r="E16" s="670"/>
      <c r="F16" s="670"/>
      <c r="G16" s="670"/>
      <c r="H16" s="669"/>
      <c r="I16" s="382"/>
    </row>
    <row r="17" spans="1:9" s="280" customFormat="1" ht="51" customHeight="1">
      <c r="A17" s="147">
        <v>5</v>
      </c>
      <c r="B17" s="278" t="s">
        <v>647</v>
      </c>
      <c r="C17" s="491" t="s">
        <v>648</v>
      </c>
      <c r="D17" s="491"/>
      <c r="E17" s="491"/>
      <c r="F17" s="359">
        <v>18.600000000000001</v>
      </c>
      <c r="G17" s="360">
        <v>0.15</v>
      </c>
      <c r="H17" s="671"/>
      <c r="I17" s="382"/>
    </row>
    <row r="18" spans="1:9" s="280" customFormat="1" ht="37.5" customHeight="1">
      <c r="A18" s="408">
        <v>6</v>
      </c>
      <c r="B18" s="409" t="s">
        <v>649</v>
      </c>
      <c r="C18" s="491" t="s">
        <v>648</v>
      </c>
      <c r="D18" s="491"/>
      <c r="E18" s="491"/>
      <c r="F18" s="359">
        <v>18.600000000000001</v>
      </c>
      <c r="G18" s="360">
        <v>0.15</v>
      </c>
      <c r="H18" s="671"/>
      <c r="I18" s="382"/>
    </row>
    <row r="19" spans="1:9" s="280" customFormat="1" ht="41.25" customHeight="1">
      <c r="A19" s="250" t="s">
        <v>372</v>
      </c>
      <c r="B19" s="670" t="s">
        <v>650</v>
      </c>
      <c r="C19" s="670"/>
      <c r="D19" s="670"/>
      <c r="E19" s="670"/>
      <c r="F19" s="670"/>
      <c r="G19" s="670"/>
      <c r="H19" s="670"/>
      <c r="I19" s="382"/>
    </row>
    <row r="20" spans="1:9" s="280" customFormat="1" ht="38.25" customHeight="1">
      <c r="A20" s="147">
        <v>7</v>
      </c>
      <c r="B20" s="278" t="s">
        <v>651</v>
      </c>
      <c r="C20" s="491" t="s">
        <v>648</v>
      </c>
      <c r="D20" s="491"/>
      <c r="E20" s="491"/>
      <c r="F20" s="359">
        <v>15.4</v>
      </c>
      <c r="G20" s="360">
        <v>0.15</v>
      </c>
      <c r="H20" s="672"/>
      <c r="I20" s="390"/>
    </row>
    <row r="21" spans="1:9" s="280" customFormat="1" ht="39.75" customHeight="1">
      <c r="A21" s="147">
        <v>8</v>
      </c>
      <c r="B21" s="278" t="s">
        <v>652</v>
      </c>
      <c r="C21" s="491" t="s">
        <v>648</v>
      </c>
      <c r="D21" s="491"/>
      <c r="E21" s="491"/>
      <c r="F21" s="359">
        <v>17</v>
      </c>
      <c r="G21" s="360">
        <v>0.15</v>
      </c>
      <c r="H21" s="672"/>
      <c r="I21" s="390"/>
    </row>
    <row r="22" spans="1:9" s="280" customFormat="1" ht="57.25" customHeight="1">
      <c r="A22" s="250" t="s">
        <v>428</v>
      </c>
      <c r="B22" s="673" t="s">
        <v>653</v>
      </c>
      <c r="C22" s="673"/>
      <c r="D22" s="673"/>
      <c r="E22" s="673"/>
      <c r="F22" s="673"/>
      <c r="G22" s="673"/>
      <c r="H22" s="672"/>
      <c r="I22" s="390"/>
    </row>
    <row r="23" spans="1:9" s="280" customFormat="1" ht="70.5" customHeight="1">
      <c r="A23" s="300">
        <v>9</v>
      </c>
      <c r="B23" s="278" t="s">
        <v>654</v>
      </c>
      <c r="C23" s="491" t="s">
        <v>655</v>
      </c>
      <c r="D23" s="491"/>
      <c r="E23" s="491"/>
      <c r="F23" s="359">
        <v>22.9</v>
      </c>
      <c r="G23" s="360">
        <v>0.46</v>
      </c>
      <c r="H23" s="412"/>
      <c r="I23" s="382"/>
    </row>
    <row r="24" spans="1:9" s="280" customFormat="1" ht="52.25" customHeight="1">
      <c r="A24" s="250" t="s">
        <v>372</v>
      </c>
      <c r="B24" s="674" t="s">
        <v>656</v>
      </c>
      <c r="C24" s="674"/>
      <c r="D24" s="674"/>
      <c r="E24" s="674"/>
      <c r="F24" s="674"/>
      <c r="G24" s="674"/>
      <c r="H24" s="674"/>
      <c r="I24" s="382"/>
    </row>
    <row r="25" spans="1:9" s="280" customFormat="1" ht="67.5" customHeight="1">
      <c r="A25" s="300">
        <v>10</v>
      </c>
      <c r="B25" s="302" t="s">
        <v>657</v>
      </c>
      <c r="C25" s="491" t="s">
        <v>658</v>
      </c>
      <c r="D25" s="491"/>
      <c r="E25" s="491"/>
      <c r="F25" s="359">
        <v>54.3</v>
      </c>
      <c r="G25" s="360">
        <v>0.56000000000000005</v>
      </c>
      <c r="H25" s="669"/>
      <c r="I25" s="382"/>
    </row>
    <row r="26" spans="1:9" s="280" customFormat="1" ht="51.75" customHeight="1">
      <c r="A26" s="250" t="s">
        <v>372</v>
      </c>
      <c r="B26" s="653" t="s">
        <v>659</v>
      </c>
      <c r="C26" s="653"/>
      <c r="D26" s="653"/>
      <c r="E26" s="653"/>
      <c r="F26" s="653"/>
      <c r="G26" s="653"/>
      <c r="H26" s="669"/>
      <c r="I26" s="382"/>
    </row>
    <row r="27" spans="1:9" s="280" customFormat="1" ht="46.5" customHeight="1">
      <c r="A27" s="300">
        <v>11</v>
      </c>
      <c r="B27" s="302" t="s">
        <v>660</v>
      </c>
      <c r="C27" s="598" t="s">
        <v>19</v>
      </c>
      <c r="D27" s="598"/>
      <c r="E27" s="598"/>
      <c r="F27" s="359">
        <v>10.199999999999999</v>
      </c>
      <c r="G27" s="360">
        <v>1.7999999999999999E-2</v>
      </c>
      <c r="H27" s="412"/>
      <c r="I27" s="390"/>
    </row>
    <row r="28" spans="1:9" s="280" customFormat="1" ht="44.75" customHeight="1">
      <c r="A28" s="250" t="s">
        <v>428</v>
      </c>
      <c r="B28" s="653" t="s">
        <v>661</v>
      </c>
      <c r="C28" s="653"/>
      <c r="D28" s="653"/>
      <c r="E28" s="653"/>
      <c r="F28" s="653"/>
      <c r="G28" s="653"/>
      <c r="H28" s="653"/>
    </row>
    <row r="29" spans="1:9" ht="10" customHeight="1"/>
  </sheetData>
  <sheetProtection selectLockedCells="1" selectUnlockedCells="1"/>
  <mergeCells count="29">
    <mergeCell ref="B28:H28"/>
    <mergeCell ref="C23:E23"/>
    <mergeCell ref="B24:H24"/>
    <mergeCell ref="C25:E25"/>
    <mergeCell ref="H25:H26"/>
    <mergeCell ref="B26:G26"/>
    <mergeCell ref="C27:E27"/>
    <mergeCell ref="C17:E17"/>
    <mergeCell ref="H17:H18"/>
    <mergeCell ref="C18:E18"/>
    <mergeCell ref="B19:H19"/>
    <mergeCell ref="C20:E20"/>
    <mergeCell ref="H20:H22"/>
    <mergeCell ref="C21:E21"/>
    <mergeCell ref="B22:G22"/>
    <mergeCell ref="C11:E11"/>
    <mergeCell ref="H11:H16"/>
    <mergeCell ref="C12:E12"/>
    <mergeCell ref="B13:G13"/>
    <mergeCell ref="C14:E14"/>
    <mergeCell ref="C15:E15"/>
    <mergeCell ref="B16:G16"/>
    <mergeCell ref="A1:H7"/>
    <mergeCell ref="A8:A10"/>
    <mergeCell ref="B8:B10"/>
    <mergeCell ref="C8:E10"/>
    <mergeCell ref="F8:F10"/>
    <mergeCell ref="G8:G10"/>
    <mergeCell ref="H8:H10"/>
  </mergeCells>
  <pageMargins left="0.70833333333333337" right="0" top="0.15763888888888888" bottom="0" header="0.51180555555555551" footer="0.51180555555555551"/>
  <pageSetup paperSize="9" scale="82"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H30"/>
  <sheetViews>
    <sheetView tabSelected="1" view="pageBreakPreview" zoomScale="65" zoomScaleNormal="90" zoomScaleSheetLayoutView="65" workbookViewId="0">
      <selection activeCell="C1" sqref="C1:H7"/>
    </sheetView>
  </sheetViews>
  <sheetFormatPr baseColWidth="10" defaultColWidth="8.83203125" defaultRowHeight="12.75" customHeight="1"/>
  <cols>
    <col min="1" max="1" width="4.6640625" style="274" customWidth="1"/>
    <col min="2" max="2" width="17.83203125" style="348" customWidth="1"/>
    <col min="3" max="3" width="7.33203125" style="274" customWidth="1"/>
    <col min="4" max="4" width="6.5" style="274" customWidth="1"/>
    <col min="5" max="5" width="13" style="274" customWidth="1"/>
    <col min="6" max="6" width="6.83203125" style="274" customWidth="1"/>
    <col min="7" max="7" width="8.5" style="274" customWidth="1"/>
    <col min="8" max="8" width="21.1640625" style="274" customWidth="1"/>
    <col min="9" max="9" width="4.33203125" style="274" customWidth="1"/>
    <col min="10" max="16384" width="8.83203125" style="274"/>
  </cols>
  <sheetData>
    <row r="1" spans="1:8" s="275" customFormat="1" ht="7.25" customHeight="1">
      <c r="A1" s="441"/>
      <c r="B1" s="441"/>
      <c r="C1" s="575" t="s">
        <v>662</v>
      </c>
      <c r="D1" s="575"/>
      <c r="E1" s="575"/>
      <c r="F1" s="575"/>
      <c r="G1" s="575"/>
      <c r="H1" s="575"/>
    </row>
    <row r="2" spans="1:8" s="275" customFormat="1" ht="13.5" customHeight="1">
      <c r="A2" s="441"/>
      <c r="B2" s="441"/>
      <c r="C2" s="575"/>
      <c r="D2" s="575"/>
      <c r="E2" s="575"/>
      <c r="F2" s="575"/>
      <c r="G2" s="575"/>
      <c r="H2" s="575"/>
    </row>
    <row r="3" spans="1:8" s="275" customFormat="1" ht="12.75" customHeight="1">
      <c r="A3" s="441"/>
      <c r="B3" s="441"/>
      <c r="C3" s="575"/>
      <c r="D3" s="575"/>
      <c r="E3" s="575"/>
      <c r="F3" s="575"/>
      <c r="G3" s="575"/>
      <c r="H3" s="575"/>
    </row>
    <row r="4" spans="1:8" s="275" customFormat="1" ht="7.5" customHeight="1">
      <c r="A4" s="441"/>
      <c r="B4" s="441"/>
      <c r="C4" s="575"/>
      <c r="D4" s="575"/>
      <c r="E4" s="575"/>
      <c r="F4" s="575"/>
      <c r="G4" s="575"/>
      <c r="H4" s="575"/>
    </row>
    <row r="5" spans="1:8" s="275" customFormat="1" ht="17.25" customHeight="1">
      <c r="A5" s="441"/>
      <c r="B5" s="441"/>
      <c r="C5" s="575"/>
      <c r="D5" s="575"/>
      <c r="E5" s="575"/>
      <c r="F5" s="575"/>
      <c r="G5" s="575"/>
      <c r="H5" s="575"/>
    </row>
    <row r="6" spans="1:8" s="275" customFormat="1" ht="14" customHeight="1">
      <c r="A6" s="441"/>
      <c r="B6" s="441"/>
      <c r="C6" s="575"/>
      <c r="D6" s="575"/>
      <c r="E6" s="575"/>
      <c r="F6" s="575"/>
      <c r="G6" s="575"/>
      <c r="H6" s="575"/>
    </row>
    <row r="7" spans="1:8" s="275" customFormat="1" ht="16.5" customHeight="1">
      <c r="A7" s="441"/>
      <c r="B7" s="441"/>
      <c r="C7" s="575"/>
      <c r="D7" s="575"/>
      <c r="E7" s="575"/>
      <c r="F7" s="575"/>
      <c r="G7" s="575"/>
      <c r="H7" s="575"/>
    </row>
    <row r="8" spans="1:8" s="276" customFormat="1" ht="28.5" customHeight="1">
      <c r="A8" s="576" t="s">
        <v>560</v>
      </c>
      <c r="B8" s="576" t="s">
        <v>1</v>
      </c>
      <c r="C8" s="576" t="s">
        <v>2</v>
      </c>
      <c r="D8" s="576"/>
      <c r="E8" s="576"/>
      <c r="F8" s="454" t="s">
        <v>84</v>
      </c>
      <c r="G8" s="454" t="s">
        <v>274</v>
      </c>
      <c r="H8" s="577" t="s">
        <v>583</v>
      </c>
    </row>
    <row r="9" spans="1:8" s="276" customFormat="1" ht="24" customHeight="1">
      <c r="A9" s="576"/>
      <c r="B9" s="576"/>
      <c r="C9" s="576"/>
      <c r="D9" s="576"/>
      <c r="E9" s="576"/>
      <c r="F9" s="454"/>
      <c r="G9" s="454"/>
      <c r="H9" s="577"/>
    </row>
    <row r="10" spans="1:8" s="276" customFormat="1" ht="29.25" customHeight="1">
      <c r="A10" s="576"/>
      <c r="B10" s="576"/>
      <c r="C10" s="576"/>
      <c r="D10" s="576"/>
      <c r="E10" s="576"/>
      <c r="F10" s="454"/>
      <c r="G10" s="454"/>
      <c r="H10" s="577"/>
    </row>
    <row r="11" spans="1:8" s="280" customFormat="1" ht="53.25" customHeight="1">
      <c r="A11" s="358">
        <v>1</v>
      </c>
      <c r="B11" s="303" t="s">
        <v>663</v>
      </c>
      <c r="C11" s="675" t="s">
        <v>664</v>
      </c>
      <c r="D11" s="675"/>
      <c r="E11" s="675"/>
      <c r="F11" s="359">
        <v>52.5</v>
      </c>
      <c r="G11" s="374">
        <f>1.97*0.7*1.3</f>
        <v>1.7927</v>
      </c>
      <c r="H11" s="578"/>
    </row>
    <row r="12" spans="1:8" s="280" customFormat="1" ht="50.25" customHeight="1">
      <c r="A12" s="358">
        <v>2</v>
      </c>
      <c r="B12" s="303" t="s">
        <v>665</v>
      </c>
      <c r="C12" s="675" t="s">
        <v>666</v>
      </c>
      <c r="D12" s="675"/>
      <c r="E12" s="675"/>
      <c r="F12" s="359">
        <v>54</v>
      </c>
      <c r="G12" s="374">
        <f>0.7*1.4*2.2</f>
        <v>2.1559999999999997</v>
      </c>
      <c r="H12" s="578"/>
    </row>
    <row r="13" spans="1:8" s="280" customFormat="1" ht="53.25" customHeight="1">
      <c r="A13" s="358">
        <v>3</v>
      </c>
      <c r="B13" s="303" t="s">
        <v>667</v>
      </c>
      <c r="C13" s="675" t="s">
        <v>668</v>
      </c>
      <c r="D13" s="675"/>
      <c r="E13" s="675"/>
      <c r="F13" s="359">
        <v>83</v>
      </c>
      <c r="G13" s="374">
        <f>0.67*1.9*2.95</f>
        <v>3.75535</v>
      </c>
      <c r="H13" s="578"/>
    </row>
    <row r="14" spans="1:8" s="280" customFormat="1" ht="73.5" customHeight="1">
      <c r="A14" s="250" t="s">
        <v>372</v>
      </c>
      <c r="B14" s="676" t="s">
        <v>669</v>
      </c>
      <c r="C14" s="676"/>
      <c r="D14" s="676"/>
      <c r="E14" s="676"/>
      <c r="F14" s="676"/>
      <c r="G14" s="676"/>
      <c r="H14" s="676"/>
    </row>
    <row r="15" spans="1:8" s="280" customFormat="1" ht="100.5" customHeight="1">
      <c r="A15" s="358">
        <v>4</v>
      </c>
      <c r="B15" s="303" t="s">
        <v>670</v>
      </c>
      <c r="C15" s="677" t="s">
        <v>671</v>
      </c>
      <c r="D15" s="677"/>
      <c r="E15" s="677"/>
      <c r="F15" s="359">
        <v>56.2</v>
      </c>
      <c r="G15" s="374">
        <v>0.43</v>
      </c>
      <c r="H15" s="678"/>
    </row>
    <row r="16" spans="1:8" s="280" customFormat="1" ht="77.25" hidden="1" customHeight="1">
      <c r="A16" s="358"/>
      <c r="B16" s="148"/>
      <c r="C16" s="675"/>
      <c r="D16" s="675"/>
      <c r="E16" s="396" t="e">
        <f>#REF!</f>
        <v>#REF!</v>
      </c>
      <c r="F16" s="359"/>
      <c r="G16" s="374"/>
      <c r="H16" s="678"/>
    </row>
    <row r="17" spans="1:8" s="280" customFormat="1" ht="77.25" hidden="1" customHeight="1">
      <c r="A17" s="358"/>
      <c r="B17" s="148"/>
      <c r="C17" s="675"/>
      <c r="D17" s="675"/>
      <c r="E17" s="396" t="e">
        <f>#REF!</f>
        <v>#REF!</v>
      </c>
      <c r="F17" s="359"/>
      <c r="G17" s="374"/>
      <c r="H17" s="678"/>
    </row>
    <row r="18" spans="1:8" s="280" customFormat="1" ht="111" customHeight="1">
      <c r="A18" s="250" t="s">
        <v>372</v>
      </c>
      <c r="B18" s="579" t="s">
        <v>672</v>
      </c>
      <c r="C18" s="579"/>
      <c r="D18" s="579"/>
      <c r="E18" s="579"/>
      <c r="F18" s="579"/>
      <c r="G18" s="579"/>
      <c r="H18" s="678"/>
    </row>
    <row r="19" spans="1:8" s="280" customFormat="1" ht="83.25" customHeight="1">
      <c r="A19" s="358">
        <v>5</v>
      </c>
      <c r="B19" s="303" t="s">
        <v>673</v>
      </c>
      <c r="C19" s="677" t="s">
        <v>674</v>
      </c>
      <c r="D19" s="677"/>
      <c r="E19" s="677"/>
      <c r="F19" s="359">
        <v>73</v>
      </c>
      <c r="G19" s="374">
        <v>0.62</v>
      </c>
      <c r="H19" s="678"/>
    </row>
    <row r="20" spans="1:8" s="280" customFormat="1" ht="77.25" hidden="1" customHeight="1">
      <c r="A20" s="358"/>
      <c r="B20" s="148"/>
      <c r="C20" s="675"/>
      <c r="D20" s="675"/>
      <c r="E20" s="396" t="e">
        <f>#REF!</f>
        <v>#REF!</v>
      </c>
      <c r="F20" s="359"/>
      <c r="G20" s="374"/>
      <c r="H20" s="678"/>
    </row>
    <row r="21" spans="1:8" s="280" customFormat="1" ht="77.25" hidden="1" customHeight="1">
      <c r="A21" s="358"/>
      <c r="B21" s="148"/>
      <c r="C21" s="675"/>
      <c r="D21" s="675"/>
      <c r="E21" s="396" t="e">
        <f>#REF!</f>
        <v>#REF!</v>
      </c>
      <c r="F21" s="359"/>
      <c r="G21" s="374"/>
      <c r="H21" s="678"/>
    </row>
    <row r="22" spans="1:8" s="280" customFormat="1" ht="109.75" customHeight="1">
      <c r="A22" s="250" t="s">
        <v>372</v>
      </c>
      <c r="B22" s="579" t="s">
        <v>675</v>
      </c>
      <c r="C22" s="579"/>
      <c r="D22" s="579"/>
      <c r="E22" s="579"/>
      <c r="F22" s="579"/>
      <c r="G22" s="579"/>
      <c r="H22" s="678"/>
    </row>
    <row r="23" spans="1:8" s="280" customFormat="1" ht="21.75" customHeight="1">
      <c r="A23" s="679" t="s">
        <v>676</v>
      </c>
      <c r="B23" s="679"/>
      <c r="C23" s="679"/>
      <c r="D23" s="679"/>
      <c r="E23" s="679"/>
      <c r="F23" s="679"/>
      <c r="G23" s="679"/>
      <c r="H23" s="679"/>
    </row>
    <row r="24" spans="1:8" s="280" customFormat="1" ht="21.75" customHeight="1">
      <c r="A24" s="680" t="s">
        <v>677</v>
      </c>
      <c r="B24" s="680"/>
      <c r="C24" s="680"/>
      <c r="D24" s="680"/>
      <c r="E24" s="490" t="s">
        <v>678</v>
      </c>
      <c r="F24" s="490"/>
      <c r="G24" s="490"/>
      <c r="H24" s="491" t="s">
        <v>164</v>
      </c>
    </row>
    <row r="25" spans="1:8" s="280" customFormat="1" ht="21.75" customHeight="1">
      <c r="A25" s="680"/>
      <c r="B25" s="680"/>
      <c r="C25" s="680"/>
      <c r="D25" s="680"/>
      <c r="E25" s="490"/>
      <c r="F25" s="490"/>
      <c r="G25" s="490"/>
      <c r="H25" s="491"/>
    </row>
    <row r="26" spans="1:8" s="280" customFormat="1" ht="16.5" customHeight="1">
      <c r="A26" s="681" t="s">
        <v>161</v>
      </c>
      <c r="B26" s="681"/>
      <c r="C26" s="681"/>
      <c r="D26" s="681"/>
      <c r="E26" s="489" t="s">
        <v>679</v>
      </c>
      <c r="F26" s="489"/>
      <c r="G26" s="489"/>
      <c r="H26" s="489"/>
    </row>
    <row r="27" spans="1:8" s="280" customFormat="1" ht="13.5" customHeight="1">
      <c r="A27" s="681"/>
      <c r="B27" s="681"/>
      <c r="C27" s="681"/>
      <c r="D27" s="681"/>
      <c r="E27" s="489"/>
      <c r="F27" s="489"/>
      <c r="G27" s="489"/>
      <c r="H27" s="489"/>
    </row>
    <row r="28" spans="1:8" ht="21.75" customHeight="1"/>
    <row r="29" spans="1:8" ht="21.75" customHeight="1"/>
    <row r="30" spans="1:8" ht="21.75" customHeight="1"/>
  </sheetData>
  <sheetProtection selectLockedCells="1" selectUnlockedCells="1"/>
  <mergeCells count="29">
    <mergeCell ref="A24:D25"/>
    <mergeCell ref="E24:G25"/>
    <mergeCell ref="H24:H25"/>
    <mergeCell ref="A26:D27"/>
    <mergeCell ref="E26:H27"/>
    <mergeCell ref="C19:E19"/>
    <mergeCell ref="H19:H22"/>
    <mergeCell ref="C20:D20"/>
    <mergeCell ref="C21:D21"/>
    <mergeCell ref="B22:G22"/>
    <mergeCell ref="A23:H23"/>
    <mergeCell ref="C11:E11"/>
    <mergeCell ref="H11:H13"/>
    <mergeCell ref="C12:E12"/>
    <mergeCell ref="C13:E13"/>
    <mergeCell ref="B14:H14"/>
    <mergeCell ref="C15:E15"/>
    <mergeCell ref="H15:H18"/>
    <mergeCell ref="C16:D16"/>
    <mergeCell ref="C17:D17"/>
    <mergeCell ref="B18:G18"/>
    <mergeCell ref="A1:B7"/>
    <mergeCell ref="C1:H7"/>
    <mergeCell ref="A8:A10"/>
    <mergeCell ref="B8:B10"/>
    <mergeCell ref="C8:E10"/>
    <mergeCell ref="F8:F10"/>
    <mergeCell ref="G8:G10"/>
    <mergeCell ref="H8:H10"/>
  </mergeCells>
  <pageMargins left="0.70833333333333337" right="0.70833333333333337" top="0.74791666666666667" bottom="0.74791666666666667" header="0.51180555555555551" footer="0.51180555555555551"/>
  <pageSetup paperSize="9" scale="79"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56"/>
  <sheetViews>
    <sheetView view="pageBreakPreview" zoomScale="65" zoomScaleNormal="90" zoomScaleSheetLayoutView="65" workbookViewId="0"/>
  </sheetViews>
  <sheetFormatPr baseColWidth="10" defaultColWidth="9.1640625" defaultRowHeight="13"/>
  <cols>
    <col min="1" max="1" width="4.1640625" style="274" customWidth="1"/>
    <col min="2" max="2" width="14.83203125" style="348" customWidth="1"/>
    <col min="3" max="3" width="12.6640625" style="274" customWidth="1"/>
    <col min="4" max="4" width="6.1640625" style="274" customWidth="1"/>
    <col min="5" max="5" width="6.83203125" style="274" customWidth="1"/>
    <col min="6" max="6" width="19" style="274" customWidth="1"/>
    <col min="7" max="7" width="18.33203125" style="274" customWidth="1"/>
    <col min="8" max="8" width="4.83203125" style="274" customWidth="1"/>
    <col min="9" max="16384" width="9.1640625" style="274"/>
  </cols>
  <sheetData>
    <row r="1" spans="1:7" s="275" customFormat="1" ht="7.25" customHeight="1">
      <c r="A1" s="441" t="s">
        <v>680</v>
      </c>
      <c r="B1" s="441"/>
      <c r="C1" s="441"/>
      <c r="D1" s="441"/>
      <c r="E1" s="441"/>
      <c r="F1" s="441"/>
      <c r="G1" s="441"/>
    </row>
    <row r="2" spans="1:7" s="275" customFormat="1" ht="9.5" customHeight="1">
      <c r="A2" s="441"/>
      <c r="B2" s="441"/>
      <c r="C2" s="441"/>
      <c r="D2" s="441"/>
      <c r="E2" s="441"/>
      <c r="F2" s="441"/>
      <c r="G2" s="441"/>
    </row>
    <row r="3" spans="1:7" s="275" customFormat="1" ht="11" customHeight="1">
      <c r="A3" s="441"/>
      <c r="B3" s="441"/>
      <c r="C3" s="441"/>
      <c r="D3" s="441"/>
      <c r="E3" s="441"/>
      <c r="F3" s="441"/>
      <c r="G3" s="441"/>
    </row>
    <row r="4" spans="1:7" s="275" customFormat="1" ht="14" customHeight="1">
      <c r="A4" s="441"/>
      <c r="B4" s="441"/>
      <c r="C4" s="441"/>
      <c r="D4" s="441"/>
      <c r="E4" s="441"/>
      <c r="F4" s="441"/>
      <c r="G4" s="441"/>
    </row>
    <row r="5" spans="1:7" s="275" customFormat="1" ht="14" customHeight="1">
      <c r="A5" s="441"/>
      <c r="B5" s="441"/>
      <c r="C5" s="441"/>
      <c r="D5" s="441"/>
      <c r="E5" s="441"/>
      <c r="F5" s="441"/>
      <c r="G5" s="441"/>
    </row>
    <row r="6" spans="1:7" s="275" customFormat="1" ht="17.5" customHeight="1">
      <c r="A6" s="441"/>
      <c r="B6" s="441"/>
      <c r="C6" s="441"/>
      <c r="D6" s="441"/>
      <c r="E6" s="441"/>
      <c r="F6" s="441"/>
      <c r="G6" s="441"/>
    </row>
    <row r="7" spans="1:7" s="275" customFormat="1" ht="17.5" customHeight="1">
      <c r="A7" s="441"/>
      <c r="B7" s="441"/>
      <c r="C7" s="441"/>
      <c r="D7" s="441"/>
      <c r="E7" s="441"/>
      <c r="F7" s="441"/>
      <c r="G7" s="441"/>
    </row>
    <row r="8" spans="1:7" s="276" customFormat="1" ht="24.75" customHeight="1">
      <c r="A8" s="415" t="s">
        <v>386</v>
      </c>
      <c r="B8" s="576" t="s">
        <v>1</v>
      </c>
      <c r="C8" s="576" t="s">
        <v>2</v>
      </c>
      <c r="D8" s="454" t="s">
        <v>84</v>
      </c>
      <c r="E8" s="454" t="s">
        <v>274</v>
      </c>
      <c r="F8" s="577" t="s">
        <v>5</v>
      </c>
      <c r="G8" s="577" t="s">
        <v>561</v>
      </c>
    </row>
    <row r="9" spans="1:7" s="276" customFormat="1" ht="22.5" customHeight="1">
      <c r="A9" s="416"/>
      <c r="B9" s="576"/>
      <c r="C9" s="576"/>
      <c r="D9" s="454"/>
      <c r="E9" s="454"/>
      <c r="F9" s="577"/>
      <c r="G9" s="577"/>
    </row>
    <row r="10" spans="1:7" s="276" customFormat="1" ht="31.5" customHeight="1">
      <c r="A10" s="417" t="s">
        <v>479</v>
      </c>
      <c r="B10" s="576"/>
      <c r="C10" s="576"/>
      <c r="D10" s="454"/>
      <c r="E10" s="454"/>
      <c r="F10" s="577"/>
      <c r="G10" s="577"/>
    </row>
    <row r="11" spans="1:7" s="280" customFormat="1" ht="32" customHeight="1">
      <c r="A11" s="358">
        <v>1</v>
      </c>
      <c r="B11" s="302" t="s">
        <v>681</v>
      </c>
      <c r="C11" s="358" t="s">
        <v>682</v>
      </c>
      <c r="D11" s="418">
        <v>17.8</v>
      </c>
      <c r="E11" s="360">
        <v>0.15</v>
      </c>
      <c r="F11" s="682" t="s">
        <v>683</v>
      </c>
      <c r="G11" s="660"/>
    </row>
    <row r="12" spans="1:7" s="280" customFormat="1" ht="44.25" customHeight="1">
      <c r="A12" s="365">
        <v>2</v>
      </c>
      <c r="B12" s="302" t="s">
        <v>684</v>
      </c>
      <c r="C12" s="365" t="s">
        <v>685</v>
      </c>
      <c r="D12" s="418">
        <v>18.2</v>
      </c>
      <c r="E12" s="360">
        <v>0.18</v>
      </c>
      <c r="F12" s="682"/>
      <c r="G12" s="660"/>
    </row>
    <row r="13" spans="1:7" s="280" customFormat="1" ht="32" customHeight="1">
      <c r="A13" s="358">
        <v>3</v>
      </c>
      <c r="B13" s="302" t="s">
        <v>686</v>
      </c>
      <c r="C13" s="358" t="s">
        <v>682</v>
      </c>
      <c r="D13" s="418">
        <v>16.3</v>
      </c>
      <c r="E13" s="360">
        <v>0.15</v>
      </c>
      <c r="F13" s="682"/>
      <c r="G13" s="683"/>
    </row>
    <row r="14" spans="1:7" s="280" customFormat="1" ht="49.5" customHeight="1">
      <c r="A14" s="368">
        <v>4</v>
      </c>
      <c r="B14" s="302" t="s">
        <v>687</v>
      </c>
      <c r="C14" s="368" t="s">
        <v>685</v>
      </c>
      <c r="D14" s="418">
        <v>19.3</v>
      </c>
      <c r="E14" s="360">
        <v>0.18</v>
      </c>
      <c r="F14" s="682"/>
      <c r="G14" s="683"/>
    </row>
    <row r="15" spans="1:7" s="280" customFormat="1" ht="56.25" customHeight="1">
      <c r="A15" s="358">
        <v>5</v>
      </c>
      <c r="B15" s="302" t="s">
        <v>688</v>
      </c>
      <c r="C15" s="358" t="s">
        <v>682</v>
      </c>
      <c r="D15" s="418">
        <v>15.3</v>
      </c>
      <c r="E15" s="360">
        <v>0.15</v>
      </c>
      <c r="F15" s="682" t="s">
        <v>689</v>
      </c>
      <c r="G15" s="660"/>
    </row>
    <row r="16" spans="1:7" s="280" customFormat="1" ht="67.5" customHeight="1">
      <c r="A16" s="358">
        <v>6</v>
      </c>
      <c r="B16" s="302" t="s">
        <v>690</v>
      </c>
      <c r="C16" s="358" t="s">
        <v>685</v>
      </c>
      <c r="D16" s="418">
        <v>19.100000000000001</v>
      </c>
      <c r="E16" s="360">
        <v>0.18</v>
      </c>
      <c r="F16" s="682"/>
      <c r="G16" s="660"/>
    </row>
    <row r="17" spans="1:7" s="422" customFormat="1" ht="67.5" customHeight="1">
      <c r="A17" s="414">
        <v>7</v>
      </c>
      <c r="B17" s="419" t="s">
        <v>691</v>
      </c>
      <c r="C17" s="414" t="s">
        <v>682</v>
      </c>
      <c r="D17" s="418">
        <v>48</v>
      </c>
      <c r="E17" s="360">
        <v>0.17</v>
      </c>
      <c r="F17" s="420" t="s">
        <v>692</v>
      </c>
      <c r="G17" s="421"/>
    </row>
    <row r="18" spans="1:7" s="280" customFormat="1" ht="99" customHeight="1">
      <c r="A18" s="148">
        <v>8</v>
      </c>
      <c r="B18" s="278" t="s">
        <v>693</v>
      </c>
      <c r="C18" s="423" t="s">
        <v>682</v>
      </c>
      <c r="D18" s="424">
        <v>16.100000000000001</v>
      </c>
      <c r="E18" s="424">
        <v>0.15</v>
      </c>
      <c r="F18" s="682" t="s">
        <v>694</v>
      </c>
      <c r="G18" s="684"/>
    </row>
    <row r="19" spans="1:7" s="280" customFormat="1" ht="91.5" customHeight="1">
      <c r="A19" s="148">
        <v>9</v>
      </c>
      <c r="B19" s="278" t="s">
        <v>695</v>
      </c>
      <c r="C19" s="425" t="s">
        <v>685</v>
      </c>
      <c r="D19" s="424">
        <v>16.399999999999999</v>
      </c>
      <c r="E19" s="424">
        <v>0.18</v>
      </c>
      <c r="F19" s="682"/>
      <c r="G19" s="684"/>
    </row>
    <row r="20" spans="1:7" s="280" customFormat="1" ht="35.5" customHeight="1">
      <c r="A20" s="685" t="s">
        <v>696</v>
      </c>
      <c r="B20" s="685"/>
      <c r="C20" s="685"/>
      <c r="D20" s="685"/>
      <c r="E20" s="685"/>
      <c r="F20" s="685"/>
      <c r="G20" s="426" t="s">
        <v>697</v>
      </c>
    </row>
    <row r="22" spans="1:7" ht="15.75" customHeight="1"/>
    <row r="23" spans="1:7" ht="10" customHeight="1"/>
    <row r="24" spans="1:7" ht="12.75" customHeight="1"/>
    <row r="25" spans="1:7" ht="12" customHeight="1"/>
    <row r="26" spans="1:7" ht="12" customHeight="1"/>
    <row r="27" spans="1:7" ht="12" customHeight="1"/>
    <row r="28" spans="1:7" ht="12" customHeight="1"/>
    <row r="29" spans="1:7" ht="17.25" customHeight="1"/>
    <row r="30" spans="1:7" ht="10" customHeight="1"/>
    <row r="31" spans="1:7" ht="10"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sheetData>
  <sheetProtection selectLockedCells="1" selectUnlockedCells="1"/>
  <mergeCells count="15">
    <mergeCell ref="A20:F20"/>
    <mergeCell ref="F11:F14"/>
    <mergeCell ref="G11:G12"/>
    <mergeCell ref="G13:G14"/>
    <mergeCell ref="F15:F16"/>
    <mergeCell ref="G15:G16"/>
    <mergeCell ref="F18:F19"/>
    <mergeCell ref="G18:G19"/>
    <mergeCell ref="A1:G7"/>
    <mergeCell ref="B8:B10"/>
    <mergeCell ref="C8:C10"/>
    <mergeCell ref="D8:D10"/>
    <mergeCell ref="E8:E10"/>
    <mergeCell ref="F8:F10"/>
    <mergeCell ref="G8:G10"/>
  </mergeCells>
  <pageMargins left="0.78749999999999998" right="0" top="0" bottom="0" header="0.51180555555555551" footer="0.51180555555555551"/>
  <pageSetup paperSize="9" scale="97" firstPageNumber="0"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0"/>
  </sheetPr>
  <dimension ref="A1:G50"/>
  <sheetViews>
    <sheetView view="pageBreakPreview" zoomScale="65" zoomScaleNormal="90" zoomScaleSheetLayoutView="65" workbookViewId="0">
      <selection activeCell="C1" sqref="C1"/>
    </sheetView>
  </sheetViews>
  <sheetFormatPr baseColWidth="10" defaultColWidth="9.1640625" defaultRowHeight="13"/>
  <cols>
    <col min="1" max="1" width="4.1640625" style="274" customWidth="1"/>
    <col min="2" max="2" width="14.6640625" style="348" customWidth="1"/>
    <col min="3" max="3" width="12.6640625" style="274" customWidth="1"/>
    <col min="4" max="4" width="7.1640625" style="274" customWidth="1"/>
    <col min="5" max="5" width="6.83203125" style="274" customWidth="1"/>
    <col min="6" max="6" width="15.83203125" style="274" customWidth="1"/>
    <col min="7" max="7" width="21" style="274" customWidth="1"/>
    <col min="8" max="8" width="4.5" style="274" customWidth="1"/>
    <col min="9" max="16384" width="9.1640625" style="274"/>
  </cols>
  <sheetData>
    <row r="1" spans="1:7" s="275" customFormat="1" ht="7.25" customHeight="1">
      <c r="A1" s="441"/>
      <c r="B1" s="441"/>
      <c r="C1" s="575" t="s">
        <v>680</v>
      </c>
      <c r="D1" s="575"/>
      <c r="E1" s="575"/>
      <c r="F1" s="575"/>
      <c r="G1" s="575"/>
    </row>
    <row r="2" spans="1:7" s="275" customFormat="1" ht="9.5" customHeight="1">
      <c r="A2" s="441"/>
      <c r="B2" s="441"/>
      <c r="C2" s="575"/>
      <c r="D2" s="575"/>
      <c r="E2" s="575"/>
      <c r="F2" s="575"/>
      <c r="G2" s="575"/>
    </row>
    <row r="3" spans="1:7" s="275" customFormat="1" ht="11" customHeight="1">
      <c r="A3" s="441"/>
      <c r="B3" s="441"/>
      <c r="C3" s="575"/>
      <c r="D3" s="575"/>
      <c r="E3" s="575"/>
      <c r="F3" s="575"/>
      <c r="G3" s="575"/>
    </row>
    <row r="4" spans="1:7" s="275" customFormat="1" ht="14" customHeight="1">
      <c r="A4" s="441"/>
      <c r="B4" s="441"/>
      <c r="C4" s="575"/>
      <c r="D4" s="575"/>
      <c r="E4" s="575"/>
      <c r="F4" s="575"/>
      <c r="G4" s="575"/>
    </row>
    <row r="5" spans="1:7" s="275" customFormat="1" ht="14" customHeight="1">
      <c r="A5" s="441"/>
      <c r="B5" s="441"/>
      <c r="C5" s="575"/>
      <c r="D5" s="575"/>
      <c r="E5" s="575"/>
      <c r="F5" s="575"/>
      <c r="G5" s="575"/>
    </row>
    <row r="6" spans="1:7" s="275" customFormat="1" ht="17.5" customHeight="1">
      <c r="A6" s="441"/>
      <c r="B6" s="441"/>
      <c r="C6" s="575"/>
      <c r="D6" s="575"/>
      <c r="E6" s="575"/>
      <c r="F6" s="575"/>
      <c r="G6" s="575"/>
    </row>
    <row r="7" spans="1:7" s="275" customFormat="1" ht="17.5" customHeight="1">
      <c r="A7" s="441"/>
      <c r="B7" s="441"/>
      <c r="C7" s="575"/>
      <c r="D7" s="575"/>
      <c r="E7" s="575"/>
      <c r="F7" s="575"/>
      <c r="G7" s="575"/>
    </row>
    <row r="8" spans="1:7" s="276" customFormat="1" ht="25.5" customHeight="1">
      <c r="A8" s="415" t="s">
        <v>386</v>
      </c>
      <c r="B8" s="576" t="s">
        <v>1</v>
      </c>
      <c r="C8" s="576" t="s">
        <v>2</v>
      </c>
      <c r="D8" s="454" t="s">
        <v>84</v>
      </c>
      <c r="E8" s="454" t="s">
        <v>274</v>
      </c>
      <c r="F8" s="577" t="s">
        <v>5</v>
      </c>
      <c r="G8" s="577" t="s">
        <v>561</v>
      </c>
    </row>
    <row r="9" spans="1:7" s="276" customFormat="1" ht="17.25" customHeight="1">
      <c r="A9" s="416"/>
      <c r="B9" s="576"/>
      <c r="C9" s="576"/>
      <c r="D9" s="454"/>
      <c r="E9" s="454"/>
      <c r="F9" s="577"/>
      <c r="G9" s="577"/>
    </row>
    <row r="10" spans="1:7" s="276" customFormat="1" ht="31.5" customHeight="1">
      <c r="A10" s="417" t="s">
        <v>479</v>
      </c>
      <c r="B10" s="576"/>
      <c r="C10" s="576"/>
      <c r="D10" s="454"/>
      <c r="E10" s="454"/>
      <c r="F10" s="577"/>
      <c r="G10" s="577"/>
    </row>
    <row r="11" spans="1:7" s="280" customFormat="1" ht="129.75" customHeight="1">
      <c r="A11" s="358">
        <v>1</v>
      </c>
      <c r="B11" s="151" t="s">
        <v>698</v>
      </c>
      <c r="C11" s="414" t="s">
        <v>699</v>
      </c>
      <c r="D11" s="418">
        <v>49</v>
      </c>
      <c r="E11" s="360">
        <f>0.836*0.22*0.836</f>
        <v>0.15375712</v>
      </c>
      <c r="F11" s="427" t="s">
        <v>700</v>
      </c>
      <c r="G11" s="428"/>
    </row>
    <row r="12" spans="1:7" s="280" customFormat="1" ht="111" customHeight="1">
      <c r="A12" s="365">
        <v>2</v>
      </c>
      <c r="B12" s="367" t="s">
        <v>701</v>
      </c>
      <c r="C12" s="429" t="s">
        <v>702</v>
      </c>
      <c r="D12" s="430">
        <v>84.7</v>
      </c>
      <c r="E12" s="431">
        <v>0.25</v>
      </c>
      <c r="F12" s="682" t="s">
        <v>703</v>
      </c>
      <c r="G12" s="432"/>
    </row>
    <row r="13" spans="1:7" s="280" customFormat="1" ht="132.75" customHeight="1">
      <c r="A13" s="358">
        <v>3</v>
      </c>
      <c r="B13" s="151" t="s">
        <v>704</v>
      </c>
      <c r="C13" s="414" t="s">
        <v>705</v>
      </c>
      <c r="D13" s="433">
        <v>118</v>
      </c>
      <c r="E13" s="434">
        <f>1.36*0.24*1.36</f>
        <v>0.44390400000000008</v>
      </c>
      <c r="F13" s="682"/>
      <c r="G13" s="392"/>
    </row>
    <row r="14" spans="1:7" s="280" customFormat="1" ht="132" customHeight="1">
      <c r="A14" s="435">
        <v>4</v>
      </c>
      <c r="B14" s="436" t="s">
        <v>706</v>
      </c>
      <c r="C14" s="373" t="s">
        <v>707</v>
      </c>
      <c r="D14" s="437">
        <v>7.6</v>
      </c>
      <c r="E14" s="437">
        <v>0.03</v>
      </c>
      <c r="F14" s="438" t="s">
        <v>708</v>
      </c>
      <c r="G14" s="439"/>
    </row>
    <row r="15" spans="1:7" s="280" customFormat="1" ht="41.5" customHeight="1">
      <c r="A15" s="646" t="s">
        <v>709</v>
      </c>
      <c r="B15" s="646"/>
      <c r="C15" s="646"/>
      <c r="D15" s="686" t="s">
        <v>710</v>
      </c>
      <c r="E15" s="686"/>
      <c r="F15" s="686"/>
      <c r="G15" s="440" t="s">
        <v>711</v>
      </c>
    </row>
    <row r="16" spans="1:7" s="375" customFormat="1" ht="15.75" customHeight="1">
      <c r="A16" s="646"/>
      <c r="B16" s="646"/>
      <c r="C16" s="646"/>
      <c r="D16" s="646"/>
      <c r="E16" s="646"/>
      <c r="F16" s="646"/>
      <c r="G16" s="646"/>
    </row>
    <row r="17" ht="10" customHeight="1"/>
    <row r="18" ht="12.75" customHeight="1"/>
    <row r="19" ht="12" customHeight="1"/>
    <row r="20" ht="12" customHeight="1"/>
    <row r="21" ht="12" customHeight="1"/>
    <row r="22" ht="12" customHeight="1"/>
    <row r="23" ht="17.25" customHeight="1"/>
    <row r="24" ht="10" customHeight="1"/>
    <row r="25" ht="10"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sheetData>
  <sheetProtection selectLockedCells="1" selectUnlockedCells="1"/>
  <mergeCells count="12">
    <mergeCell ref="F12:F13"/>
    <mergeCell ref="A15:C15"/>
    <mergeCell ref="D15:F15"/>
    <mergeCell ref="A16:G16"/>
    <mergeCell ref="A1:B7"/>
    <mergeCell ref="C1:G7"/>
    <mergeCell ref="B8:B10"/>
    <mergeCell ref="C8:C10"/>
    <mergeCell ref="D8:D10"/>
    <mergeCell ref="E8:E10"/>
    <mergeCell ref="F8:F10"/>
    <mergeCell ref="G8:G10"/>
  </mergeCells>
  <pageMargins left="0.70833333333333337" right="0.70833333333333337" top="0.74791666666666667" bottom="0.74791666666666667" header="0.51180555555555551" footer="0.51180555555555551"/>
  <pageSetup paperSize="9" scale="95"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H33"/>
  <sheetViews>
    <sheetView view="pageBreakPreview" zoomScale="65" zoomScaleNormal="80" zoomScaleSheetLayoutView="65" workbookViewId="0">
      <selection activeCell="H31" sqref="H31"/>
    </sheetView>
  </sheetViews>
  <sheetFormatPr baseColWidth="10" defaultRowHeight="13"/>
  <cols>
    <col min="1" max="1" width="4.6640625" customWidth="1"/>
    <col min="2" max="2" width="16.6640625" customWidth="1"/>
    <col min="3" max="3" width="8.83203125" customWidth="1"/>
    <col min="4" max="5" width="7.1640625" customWidth="1"/>
    <col min="6" max="6" width="17.1640625" style="1" customWidth="1"/>
    <col min="7" max="7" width="18.33203125" style="1" customWidth="1"/>
    <col min="8" max="8" width="19.6640625" customWidth="1"/>
    <col min="9" max="256" width="8.83203125" customWidth="1"/>
  </cols>
  <sheetData>
    <row r="1" spans="1:8" ht="10.25" customHeight="1">
      <c r="A1" s="441"/>
      <c r="B1" s="441"/>
      <c r="C1" s="441"/>
      <c r="D1" s="441"/>
      <c r="E1" s="441"/>
      <c r="F1" s="441"/>
      <c r="G1" s="441"/>
      <c r="H1" s="441"/>
    </row>
    <row r="2" spans="1:8" ht="11" customHeight="1">
      <c r="A2" s="441"/>
      <c r="B2" s="441"/>
      <c r="C2" s="441"/>
      <c r="D2" s="441"/>
      <c r="E2" s="441"/>
      <c r="F2" s="441"/>
      <c r="G2" s="441"/>
      <c r="H2" s="441"/>
    </row>
    <row r="3" spans="1:8" ht="9.5" customHeight="1">
      <c r="A3" s="441"/>
      <c r="B3" s="441"/>
      <c r="C3" s="441"/>
      <c r="D3" s="441"/>
      <c r="E3" s="441"/>
      <c r="F3" s="441"/>
      <c r="G3" s="441"/>
      <c r="H3" s="441"/>
    </row>
    <row r="4" spans="1:8" ht="9.75" customHeight="1">
      <c r="A4" s="441"/>
      <c r="B4" s="441"/>
      <c r="C4" s="441"/>
      <c r="D4" s="441"/>
      <c r="E4" s="441"/>
      <c r="F4" s="441"/>
      <c r="G4" s="441"/>
      <c r="H4" s="441"/>
    </row>
    <row r="5" spans="1:8" ht="10.25" customHeight="1">
      <c r="A5" s="441"/>
      <c r="B5" s="441"/>
      <c r="C5" s="441"/>
      <c r="D5" s="441"/>
      <c r="E5" s="441"/>
      <c r="F5" s="441"/>
      <c r="G5" s="441"/>
      <c r="H5" s="441"/>
    </row>
    <row r="6" spans="1:8" ht="16.5" customHeight="1">
      <c r="A6" s="441"/>
      <c r="B6" s="441"/>
      <c r="C6" s="441"/>
      <c r="D6" s="441"/>
      <c r="E6" s="441"/>
      <c r="F6" s="441"/>
      <c r="G6" s="441"/>
      <c r="H6" s="441"/>
    </row>
    <row r="7" spans="1:8" ht="17.25" customHeight="1">
      <c r="A7" s="441"/>
      <c r="B7" s="441"/>
      <c r="C7" s="441"/>
      <c r="D7" s="441"/>
      <c r="E7" s="441"/>
      <c r="F7" s="441"/>
      <c r="G7" s="441"/>
      <c r="H7" s="441"/>
    </row>
    <row r="8" spans="1:8" s="3" customFormat="1" ht="31.5" customHeight="1">
      <c r="A8" s="442" t="s">
        <v>0</v>
      </c>
      <c r="B8" s="443" t="s">
        <v>1</v>
      </c>
      <c r="C8" s="443" t="s">
        <v>2</v>
      </c>
      <c r="D8" s="454" t="s">
        <v>84</v>
      </c>
      <c r="E8" s="455" t="s">
        <v>85</v>
      </c>
      <c r="F8" s="443" t="s">
        <v>5</v>
      </c>
      <c r="G8" s="443"/>
      <c r="H8" s="445" t="s">
        <v>86</v>
      </c>
    </row>
    <row r="9" spans="1:8" s="3" customFormat="1" ht="21" customHeight="1">
      <c r="A9" s="442"/>
      <c r="B9" s="443"/>
      <c r="C9" s="443"/>
      <c r="D9" s="454"/>
      <c r="E9" s="454"/>
      <c r="F9" s="443"/>
      <c r="G9" s="443"/>
      <c r="H9" s="445"/>
    </row>
    <row r="10" spans="1:8" s="3" customFormat="1" ht="12.75" customHeight="1">
      <c r="A10" s="442"/>
      <c r="B10" s="443"/>
      <c r="C10" s="443"/>
      <c r="D10" s="454"/>
      <c r="E10" s="454"/>
      <c r="F10" s="443"/>
      <c r="G10" s="443"/>
      <c r="H10" s="445"/>
    </row>
    <row r="11" spans="1:8" s="3" customFormat="1" ht="68.25" customHeight="1">
      <c r="A11" s="102">
        <v>104</v>
      </c>
      <c r="B11" s="103" t="s">
        <v>166</v>
      </c>
      <c r="C11" s="104" t="s">
        <v>167</v>
      </c>
      <c r="D11" s="105">
        <v>26.6</v>
      </c>
      <c r="E11" s="106">
        <v>0.21</v>
      </c>
      <c r="F11" s="475" t="s">
        <v>168</v>
      </c>
      <c r="G11" s="475"/>
      <c r="H11" s="107"/>
    </row>
    <row r="12" spans="1:8" s="3" customFormat="1" ht="48" customHeight="1">
      <c r="A12" s="108">
        <v>105</v>
      </c>
      <c r="B12" s="109" t="s">
        <v>169</v>
      </c>
      <c r="C12" s="110" t="s">
        <v>170</v>
      </c>
      <c r="D12" s="111">
        <v>4.2</v>
      </c>
      <c r="E12" s="112">
        <f>42/100*3.5/100*78/100</f>
        <v>1.1466E-2</v>
      </c>
      <c r="F12" s="475" t="s">
        <v>171</v>
      </c>
      <c r="G12" s="475"/>
      <c r="H12" s="68"/>
    </row>
    <row r="13" spans="1:8" s="3" customFormat="1" ht="70.5" customHeight="1">
      <c r="A13" s="108">
        <v>106</v>
      </c>
      <c r="B13" s="109" t="s">
        <v>172</v>
      </c>
      <c r="C13" s="113" t="s">
        <v>173</v>
      </c>
      <c r="D13" s="114">
        <v>9.8000000000000007</v>
      </c>
      <c r="E13" s="115">
        <v>0.02</v>
      </c>
      <c r="F13" s="476" t="s">
        <v>174</v>
      </c>
      <c r="G13" s="476"/>
      <c r="H13" s="45"/>
    </row>
    <row r="14" spans="1:8" ht="48" customHeight="1">
      <c r="A14" s="108">
        <v>107</v>
      </c>
      <c r="B14" s="116" t="s">
        <v>175</v>
      </c>
      <c r="C14" s="113" t="s">
        <v>19</v>
      </c>
      <c r="D14" s="114">
        <v>13.4</v>
      </c>
      <c r="E14" s="115">
        <v>0.16</v>
      </c>
      <c r="F14" s="476" t="s">
        <v>176</v>
      </c>
      <c r="G14" s="476"/>
      <c r="H14" s="45"/>
    </row>
    <row r="15" spans="1:8" ht="114" customHeight="1">
      <c r="A15" s="117">
        <v>108</v>
      </c>
      <c r="B15" s="118" t="s">
        <v>177</v>
      </c>
      <c r="C15" s="119" t="s">
        <v>178</v>
      </c>
      <c r="D15" s="120">
        <v>58.5</v>
      </c>
      <c r="E15" s="115">
        <v>0.7</v>
      </c>
      <c r="F15" s="476" t="s">
        <v>179</v>
      </c>
      <c r="G15" s="476"/>
      <c r="H15" s="121"/>
    </row>
    <row r="16" spans="1:8" ht="120.75" customHeight="1">
      <c r="A16" s="108">
        <v>109</v>
      </c>
      <c r="B16" s="122" t="s">
        <v>180</v>
      </c>
      <c r="C16" s="83" t="s">
        <v>21</v>
      </c>
      <c r="D16" s="123">
        <v>38.1</v>
      </c>
      <c r="E16" s="124">
        <v>0.3</v>
      </c>
      <c r="F16" s="477" t="s">
        <v>181</v>
      </c>
      <c r="G16" s="477"/>
      <c r="H16" s="125"/>
    </row>
    <row r="17" spans="1:8" ht="60" customHeight="1">
      <c r="A17" s="108">
        <v>110</v>
      </c>
      <c r="B17" s="126" t="s">
        <v>182</v>
      </c>
      <c r="C17" s="83" t="s">
        <v>183</v>
      </c>
      <c r="D17" s="127">
        <v>5.4</v>
      </c>
      <c r="E17" s="128">
        <v>0.01</v>
      </c>
      <c r="F17" s="478" t="s">
        <v>184</v>
      </c>
      <c r="G17" s="478"/>
      <c r="H17" s="125"/>
    </row>
    <row r="18" spans="1:8" ht="21" customHeight="1">
      <c r="A18" s="464" t="s">
        <v>185</v>
      </c>
      <c r="B18" s="464"/>
      <c r="C18" s="464"/>
      <c r="D18" s="464"/>
      <c r="E18" s="464"/>
      <c r="F18" s="464"/>
      <c r="G18" s="464"/>
      <c r="H18" s="464"/>
    </row>
    <row r="19" spans="1:8" s="3" customFormat="1" ht="14.75" customHeight="1">
      <c r="A19" s="465" t="s">
        <v>186</v>
      </c>
      <c r="B19" s="465"/>
      <c r="C19" s="465"/>
      <c r="D19" s="466"/>
      <c r="E19" s="466"/>
      <c r="F19" s="466"/>
      <c r="G19" s="466"/>
      <c r="H19" s="466"/>
    </row>
    <row r="20" spans="1:8" s="95" customFormat="1" ht="12.75" customHeight="1">
      <c r="A20" s="465"/>
      <c r="B20" s="465"/>
      <c r="C20" s="465"/>
      <c r="D20" s="467" t="s">
        <v>154</v>
      </c>
      <c r="E20" s="467"/>
      <c r="F20" s="129" t="s">
        <v>155</v>
      </c>
      <c r="G20" s="93" t="s">
        <v>156</v>
      </c>
      <c r="H20" s="93" t="s">
        <v>157</v>
      </c>
    </row>
    <row r="21" spans="1:8" s="95" customFormat="1" ht="56" customHeight="1">
      <c r="A21" s="479" t="s">
        <v>158</v>
      </c>
      <c r="B21" s="479"/>
      <c r="C21" s="479"/>
      <c r="D21" s="469"/>
      <c r="E21" s="469"/>
      <c r="F21" s="96"/>
      <c r="G21" s="97"/>
      <c r="H21" s="97"/>
    </row>
    <row r="22" spans="1:8" s="95" customFormat="1" ht="55" customHeight="1">
      <c r="A22" s="480" t="s">
        <v>159</v>
      </c>
      <c r="B22" s="480"/>
      <c r="C22" s="480"/>
      <c r="D22" s="469"/>
      <c r="E22" s="469"/>
      <c r="F22" s="96"/>
      <c r="G22" s="98"/>
      <c r="H22" s="130"/>
    </row>
    <row r="23" spans="1:8" s="3" customFormat="1" ht="14.25" customHeight="1">
      <c r="A23" s="470" t="s">
        <v>160</v>
      </c>
      <c r="B23" s="470"/>
      <c r="C23" s="470"/>
      <c r="D23" s="470"/>
      <c r="E23" s="470"/>
      <c r="F23" s="470"/>
      <c r="G23" s="470"/>
      <c r="H23" s="470"/>
    </row>
    <row r="24" spans="1:8" s="3" customFormat="1" ht="12.75" customHeight="1">
      <c r="A24" s="471" t="s">
        <v>161</v>
      </c>
      <c r="B24" s="471"/>
      <c r="C24" s="471"/>
      <c r="D24" s="466" t="s">
        <v>162</v>
      </c>
      <c r="E24" s="466"/>
      <c r="F24" s="466"/>
      <c r="G24" s="466"/>
      <c r="H24" s="466"/>
    </row>
    <row r="25" spans="1:8" s="100" customFormat="1" ht="13.5" customHeight="1">
      <c r="A25" s="471"/>
      <c r="B25" s="471"/>
      <c r="C25" s="471"/>
      <c r="D25" s="472" t="s">
        <v>163</v>
      </c>
      <c r="E25" s="472"/>
      <c r="F25" s="467" t="s">
        <v>164</v>
      </c>
      <c r="G25" s="467"/>
      <c r="H25" s="91" t="s">
        <v>165</v>
      </c>
    </row>
    <row r="26" spans="1:8" s="100" customFormat="1" ht="22.25" customHeight="1">
      <c r="A26" s="471"/>
      <c r="B26" s="471"/>
      <c r="C26" s="471"/>
      <c r="D26" s="473">
        <v>300</v>
      </c>
      <c r="E26" s="473"/>
      <c r="F26" s="474">
        <v>450</v>
      </c>
      <c r="G26" s="474"/>
      <c r="H26" s="101">
        <v>555</v>
      </c>
    </row>
    <row r="27" spans="1:8" ht="12.75" customHeight="1"/>
    <row r="28" spans="1:8" ht="12.75" customHeight="1"/>
    <row r="29" spans="1:8" ht="12.75" customHeight="1"/>
    <row r="30" spans="1:8" ht="12.75" customHeight="1"/>
    <row r="31" spans="1:8" ht="12.75" customHeight="1"/>
    <row r="32" spans="1:8" ht="12.75" customHeight="1"/>
    <row r="33" ht="12.75" customHeight="1"/>
  </sheetData>
  <sheetProtection selectLockedCells="1" selectUnlockedCells="1"/>
  <mergeCells count="30">
    <mergeCell ref="A22:C22"/>
    <mergeCell ref="D22:E22"/>
    <mergeCell ref="A23:H23"/>
    <mergeCell ref="A24:C26"/>
    <mergeCell ref="D24:H24"/>
    <mergeCell ref="D25:E25"/>
    <mergeCell ref="F25:G25"/>
    <mergeCell ref="D26:E26"/>
    <mergeCell ref="F26:G26"/>
    <mergeCell ref="F17:G17"/>
    <mergeCell ref="A18:H18"/>
    <mergeCell ref="A19:C20"/>
    <mergeCell ref="D19:H19"/>
    <mergeCell ref="D20:E20"/>
    <mergeCell ref="A21:C21"/>
    <mergeCell ref="D21:E21"/>
    <mergeCell ref="F11:G11"/>
    <mergeCell ref="F12:G12"/>
    <mergeCell ref="F13:G13"/>
    <mergeCell ref="F14:G14"/>
    <mergeCell ref="F15:G15"/>
    <mergeCell ref="F16:G16"/>
    <mergeCell ref="A1:H7"/>
    <mergeCell ref="A8:A10"/>
    <mergeCell ref="B8:B10"/>
    <mergeCell ref="C8:C10"/>
    <mergeCell ref="D8:D10"/>
    <mergeCell ref="E8:E10"/>
    <mergeCell ref="F8:G10"/>
    <mergeCell ref="H8:H10"/>
  </mergeCells>
  <pageMargins left="0.70833333333333337" right="0" top="0.55138888888888893" bottom="0.35416666666666669" header="0.51180555555555551" footer="0.51180555555555551"/>
  <pageSetup paperSize="9" scale="80"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I59"/>
  <sheetViews>
    <sheetView view="pageBreakPreview" topLeftCell="A40" zoomScale="65" zoomScaleNormal="90" zoomScaleSheetLayoutView="65" workbookViewId="0">
      <selection activeCell="D6" sqref="D6"/>
    </sheetView>
  </sheetViews>
  <sheetFormatPr baseColWidth="10" defaultRowHeight="13"/>
  <cols>
    <col min="1" max="1" width="4.5" customWidth="1"/>
    <col min="2" max="2" width="8.83203125" customWidth="1"/>
    <col min="3" max="3" width="12.83203125" customWidth="1"/>
    <col min="4" max="5" width="7.1640625" customWidth="1"/>
    <col min="6" max="6" width="22.5" style="1" customWidth="1"/>
    <col min="7" max="7" width="15.6640625" style="1" customWidth="1"/>
    <col min="8" max="8" width="24.5" customWidth="1"/>
    <col min="9" max="9" width="3.33203125" customWidth="1"/>
    <col min="10" max="256" width="8.83203125" customWidth="1"/>
  </cols>
  <sheetData>
    <row r="1" spans="1:9" ht="10.25" customHeight="1">
      <c r="A1" s="441"/>
      <c r="B1" s="441"/>
      <c r="C1" s="441"/>
      <c r="D1" s="131"/>
      <c r="E1" s="131"/>
      <c r="F1" s="131"/>
      <c r="G1" s="131"/>
      <c r="H1" s="132"/>
    </row>
    <row r="2" spans="1:9" ht="11" customHeight="1">
      <c r="A2" s="441"/>
      <c r="B2" s="441"/>
      <c r="C2" s="441"/>
      <c r="D2" s="133"/>
      <c r="E2" s="133"/>
      <c r="F2" s="133"/>
      <c r="G2" s="133"/>
      <c r="H2" s="134"/>
    </row>
    <row r="3" spans="1:9" ht="9.5" customHeight="1">
      <c r="A3" s="441"/>
      <c r="B3" s="441"/>
      <c r="C3" s="441"/>
      <c r="D3" s="133"/>
      <c r="E3" s="133"/>
      <c r="F3" s="133"/>
      <c r="G3" s="133"/>
      <c r="H3" s="134"/>
    </row>
    <row r="4" spans="1:9" ht="9.75" customHeight="1">
      <c r="A4" s="441"/>
      <c r="B4" s="441"/>
      <c r="C4" s="441"/>
      <c r="D4" s="133"/>
      <c r="E4" s="133"/>
      <c r="F4" s="133"/>
      <c r="G4" s="133"/>
      <c r="H4" s="134"/>
    </row>
    <row r="5" spans="1:9" ht="10.25" customHeight="1">
      <c r="A5" s="441"/>
      <c r="B5" s="441"/>
      <c r="C5" s="441"/>
      <c r="D5" s="135"/>
      <c r="E5" s="135"/>
      <c r="F5" s="135"/>
      <c r="G5" s="135"/>
      <c r="H5" s="136"/>
    </row>
    <row r="6" spans="1:9" ht="14.25" customHeight="1">
      <c r="A6" s="441"/>
      <c r="B6" s="441"/>
      <c r="C6" s="441"/>
      <c r="D6" s="481"/>
      <c r="E6" s="481"/>
      <c r="F6" s="481"/>
      <c r="G6" s="481"/>
      <c r="H6" s="482">
        <v>44348</v>
      </c>
    </row>
    <row r="7" spans="1:9" ht="14.25" customHeight="1">
      <c r="A7" s="441"/>
      <c r="B7" s="441"/>
      <c r="C7" s="441"/>
      <c r="D7" s="481"/>
      <c r="E7" s="481"/>
      <c r="F7" s="481"/>
      <c r="G7" s="481"/>
      <c r="H7" s="482"/>
    </row>
    <row r="8" spans="1:9" s="3" customFormat="1" ht="25.5" customHeight="1">
      <c r="A8" s="453" t="s">
        <v>0</v>
      </c>
      <c r="B8" s="443" t="s">
        <v>1</v>
      </c>
      <c r="C8" s="443" t="s">
        <v>2</v>
      </c>
      <c r="D8" s="454" t="s">
        <v>84</v>
      </c>
      <c r="E8" s="455" t="s">
        <v>85</v>
      </c>
      <c r="F8" s="443" t="s">
        <v>5</v>
      </c>
      <c r="G8" s="443"/>
      <c r="H8" s="445" t="s">
        <v>86</v>
      </c>
      <c r="I8" s="2"/>
    </row>
    <row r="9" spans="1:9" s="3" customFormat="1" ht="19.5" customHeight="1">
      <c r="A9" s="453"/>
      <c r="B9" s="443"/>
      <c r="C9" s="443"/>
      <c r="D9" s="454"/>
      <c r="E9" s="454"/>
      <c r="F9" s="443"/>
      <c r="G9" s="443"/>
      <c r="H9" s="445"/>
      <c r="I9" s="2"/>
    </row>
    <row r="10" spans="1:9" s="3" customFormat="1" ht="8.25" customHeight="1">
      <c r="A10" s="453"/>
      <c r="B10" s="443"/>
      <c r="C10" s="443"/>
      <c r="D10" s="454"/>
      <c r="E10" s="454"/>
      <c r="F10" s="443"/>
      <c r="G10" s="443"/>
      <c r="H10" s="445"/>
      <c r="I10" s="2"/>
    </row>
    <row r="11" spans="1:9" s="3" customFormat="1" ht="18" customHeight="1">
      <c r="A11" s="4">
        <v>1</v>
      </c>
      <c r="B11" s="50" t="s">
        <v>187</v>
      </c>
      <c r="C11" s="51" t="s">
        <v>8</v>
      </c>
      <c r="D11" s="26">
        <v>13.4</v>
      </c>
      <c r="E11" s="8">
        <v>7.1999999999999995E-2</v>
      </c>
      <c r="F11" s="483" t="s">
        <v>188</v>
      </c>
      <c r="G11" s="483"/>
      <c r="H11" s="452"/>
      <c r="I11" s="32"/>
    </row>
    <row r="12" spans="1:9" s="3" customFormat="1" ht="18" customHeight="1">
      <c r="A12" s="15">
        <v>2</v>
      </c>
      <c r="B12" s="52" t="s">
        <v>189</v>
      </c>
      <c r="C12" s="53" t="s">
        <v>11</v>
      </c>
      <c r="D12" s="18">
        <v>15.6</v>
      </c>
      <c r="E12" s="14">
        <f>0.64*1*0.15</f>
        <v>9.6000000000000002E-2</v>
      </c>
      <c r="F12" s="483"/>
      <c r="G12" s="483"/>
      <c r="H12" s="452"/>
      <c r="I12" s="32"/>
    </row>
    <row r="13" spans="1:9" s="3" customFormat="1" ht="18" customHeight="1">
      <c r="A13" s="15">
        <v>3</v>
      </c>
      <c r="B13" s="54" t="s">
        <v>190</v>
      </c>
      <c r="C13" s="55" t="s">
        <v>13</v>
      </c>
      <c r="D13" s="18">
        <v>18.899999999999999</v>
      </c>
      <c r="E13" s="14">
        <f>0.64*1.2*0.15</f>
        <v>0.1152</v>
      </c>
      <c r="F13" s="483"/>
      <c r="G13" s="483"/>
      <c r="H13" s="452"/>
      <c r="I13" s="32"/>
    </row>
    <row r="14" spans="1:9" s="3" customFormat="1" ht="33.5" customHeight="1">
      <c r="A14" s="20">
        <v>4</v>
      </c>
      <c r="B14" s="138" t="s">
        <v>191</v>
      </c>
      <c r="C14" s="59" t="s">
        <v>17</v>
      </c>
      <c r="D14" s="36">
        <v>22.4</v>
      </c>
      <c r="E14" s="37">
        <v>0.14000000000000001</v>
      </c>
      <c r="F14" s="483"/>
      <c r="G14" s="483"/>
      <c r="H14" s="452"/>
      <c r="I14" s="32"/>
    </row>
    <row r="15" spans="1:9" s="3" customFormat="1" ht="18" customHeight="1">
      <c r="A15" s="4">
        <v>5</v>
      </c>
      <c r="B15" s="139" t="s">
        <v>192</v>
      </c>
      <c r="C15" s="51" t="s">
        <v>8</v>
      </c>
      <c r="D15" s="26">
        <v>14.3</v>
      </c>
      <c r="E15" s="8">
        <v>0.08</v>
      </c>
      <c r="F15" s="483" t="s">
        <v>193</v>
      </c>
      <c r="G15" s="483"/>
      <c r="H15" s="452"/>
      <c r="I15" s="27"/>
    </row>
    <row r="16" spans="1:9" s="3" customFormat="1" ht="18" customHeight="1">
      <c r="A16" s="15">
        <v>6</v>
      </c>
      <c r="B16" s="33" t="s">
        <v>194</v>
      </c>
      <c r="C16" s="53" t="s">
        <v>11</v>
      </c>
      <c r="D16" s="18">
        <v>16.5</v>
      </c>
      <c r="E16" s="14">
        <v>0.11</v>
      </c>
      <c r="F16" s="483"/>
      <c r="G16" s="483"/>
      <c r="H16" s="452"/>
      <c r="I16" s="27"/>
    </row>
    <row r="17" spans="1:9" s="3" customFormat="1" ht="18" customHeight="1">
      <c r="A17" s="15">
        <v>7</v>
      </c>
      <c r="B17" s="29" t="s">
        <v>195</v>
      </c>
      <c r="C17" s="55" t="s">
        <v>13</v>
      </c>
      <c r="D17" s="18">
        <v>20</v>
      </c>
      <c r="E17" s="14">
        <v>0.13</v>
      </c>
      <c r="F17" s="483"/>
      <c r="G17" s="483"/>
      <c r="H17" s="452"/>
      <c r="I17" s="27"/>
    </row>
    <row r="18" spans="1:9" s="3" customFormat="1" ht="23.25" customHeight="1">
      <c r="A18" s="28">
        <v>8</v>
      </c>
      <c r="B18" s="41" t="s">
        <v>196</v>
      </c>
      <c r="C18" s="58" t="s">
        <v>17</v>
      </c>
      <c r="D18" s="36">
        <v>23.2</v>
      </c>
      <c r="E18" s="37">
        <v>0.15</v>
      </c>
      <c r="F18" s="483"/>
      <c r="G18" s="483"/>
      <c r="H18" s="452"/>
      <c r="I18" s="27"/>
    </row>
    <row r="19" spans="1:9" s="3" customFormat="1" ht="18" customHeight="1">
      <c r="A19" s="4">
        <v>9</v>
      </c>
      <c r="B19" s="38" t="s">
        <v>197</v>
      </c>
      <c r="C19" s="51" t="s">
        <v>8</v>
      </c>
      <c r="D19" s="26"/>
      <c r="E19" s="8"/>
      <c r="F19" s="446" t="s">
        <v>198</v>
      </c>
      <c r="G19" s="446"/>
      <c r="H19" s="452"/>
      <c r="I19" s="27"/>
    </row>
    <row r="20" spans="1:9" s="3" customFormat="1" ht="18" customHeight="1">
      <c r="A20" s="15">
        <v>10</v>
      </c>
      <c r="B20" s="33" t="s">
        <v>199</v>
      </c>
      <c r="C20" s="53" t="s">
        <v>11</v>
      </c>
      <c r="D20" s="18"/>
      <c r="E20" s="14"/>
      <c r="F20" s="446"/>
      <c r="G20" s="446"/>
      <c r="H20" s="452"/>
      <c r="I20" s="27"/>
    </row>
    <row r="21" spans="1:9" s="3" customFormat="1" ht="18" customHeight="1">
      <c r="A21" s="15">
        <v>11</v>
      </c>
      <c r="B21" s="29" t="s">
        <v>200</v>
      </c>
      <c r="C21" s="55" t="s">
        <v>13</v>
      </c>
      <c r="D21" s="18"/>
      <c r="E21" s="14"/>
      <c r="F21" s="446"/>
      <c r="G21" s="446"/>
      <c r="H21" s="452"/>
      <c r="I21" s="27"/>
    </row>
    <row r="22" spans="1:9" s="3" customFormat="1" ht="18" customHeight="1">
      <c r="A22" s="28">
        <v>12</v>
      </c>
      <c r="B22" s="41" t="s">
        <v>201</v>
      </c>
      <c r="C22" s="58" t="s">
        <v>17</v>
      </c>
      <c r="D22" s="23"/>
      <c r="E22" s="24"/>
      <c r="F22" s="446"/>
      <c r="G22" s="446"/>
      <c r="H22" s="452"/>
      <c r="I22" s="27"/>
    </row>
    <row r="23" spans="1:9" s="3" customFormat="1" ht="18" customHeight="1">
      <c r="A23" s="140">
        <v>13</v>
      </c>
      <c r="B23" s="29" t="s">
        <v>202</v>
      </c>
      <c r="C23" s="55" t="s">
        <v>8</v>
      </c>
      <c r="D23" s="30">
        <v>12.9</v>
      </c>
      <c r="E23" s="31">
        <v>0.06</v>
      </c>
      <c r="F23" s="446" t="s">
        <v>203</v>
      </c>
      <c r="G23" s="484" t="s">
        <v>204</v>
      </c>
      <c r="H23" s="462"/>
      <c r="I23" s="32"/>
    </row>
    <row r="24" spans="1:9" s="3" customFormat="1" ht="18" customHeight="1">
      <c r="A24" s="15">
        <v>14</v>
      </c>
      <c r="B24" s="33" t="s">
        <v>205</v>
      </c>
      <c r="C24" s="53" t="s">
        <v>11</v>
      </c>
      <c r="D24" s="18">
        <v>15.4</v>
      </c>
      <c r="E24" s="14">
        <v>0.08</v>
      </c>
      <c r="F24" s="446"/>
      <c r="G24" s="484"/>
      <c r="H24" s="462"/>
      <c r="I24" s="32"/>
    </row>
    <row r="25" spans="1:9" s="3" customFormat="1" ht="18" customHeight="1">
      <c r="A25" s="15">
        <v>15</v>
      </c>
      <c r="B25" s="29" t="s">
        <v>206</v>
      </c>
      <c r="C25" s="55" t="s">
        <v>13</v>
      </c>
      <c r="D25" s="18">
        <v>16.5</v>
      </c>
      <c r="E25" s="14">
        <v>0.09</v>
      </c>
      <c r="F25" s="446"/>
      <c r="G25" s="484"/>
      <c r="H25" s="462"/>
      <c r="I25" s="32"/>
    </row>
    <row r="26" spans="1:9" s="3" customFormat="1" ht="18" customHeight="1">
      <c r="A26" s="15">
        <v>16</v>
      </c>
      <c r="B26" s="33" t="s">
        <v>207</v>
      </c>
      <c r="C26" s="53" t="s">
        <v>15</v>
      </c>
      <c r="D26" s="18">
        <v>17.600000000000001</v>
      </c>
      <c r="E26" s="14">
        <v>0.11</v>
      </c>
      <c r="F26" s="446"/>
      <c r="G26" s="484"/>
      <c r="H26" s="462"/>
      <c r="I26" s="32"/>
    </row>
    <row r="27" spans="1:9" s="3" customFormat="1" ht="18" customHeight="1">
      <c r="A27" s="15">
        <v>17</v>
      </c>
      <c r="B27" s="33" t="s">
        <v>208</v>
      </c>
      <c r="C27" s="53" t="s">
        <v>17</v>
      </c>
      <c r="D27" s="18">
        <v>20.399999999999999</v>
      </c>
      <c r="E27" s="14">
        <v>0.13</v>
      </c>
      <c r="F27" s="446"/>
      <c r="G27" s="484"/>
      <c r="H27" s="462"/>
      <c r="I27" s="32"/>
    </row>
    <row r="28" spans="1:9" s="3" customFormat="1" ht="18" customHeight="1">
      <c r="A28" s="15">
        <v>18</v>
      </c>
      <c r="B28" s="33" t="s">
        <v>209</v>
      </c>
      <c r="C28" s="53" t="s">
        <v>19</v>
      </c>
      <c r="D28" s="18">
        <v>20.5</v>
      </c>
      <c r="E28" s="14">
        <v>0.14000000000000001</v>
      </c>
      <c r="F28" s="446"/>
      <c r="G28" s="484"/>
      <c r="H28" s="462"/>
      <c r="I28" s="32"/>
    </row>
    <row r="29" spans="1:9" s="3" customFormat="1" ht="18" customHeight="1">
      <c r="A29" s="15">
        <v>19</v>
      </c>
      <c r="B29" s="52" t="s">
        <v>210</v>
      </c>
      <c r="C29" s="53" t="s">
        <v>21</v>
      </c>
      <c r="D29" s="18">
        <v>23.4</v>
      </c>
      <c r="E29" s="14">
        <v>0.17</v>
      </c>
      <c r="F29" s="446"/>
      <c r="G29" s="484"/>
      <c r="H29" s="462"/>
      <c r="I29" s="32"/>
    </row>
    <row r="30" spans="1:9" s="3" customFormat="1" ht="18" customHeight="1">
      <c r="A30" s="28">
        <v>20</v>
      </c>
      <c r="B30" s="141" t="s">
        <v>211</v>
      </c>
      <c r="C30" s="142" t="s">
        <v>23</v>
      </c>
      <c r="D30" s="23">
        <v>17.5</v>
      </c>
      <c r="E30" s="24">
        <v>0.11</v>
      </c>
      <c r="F30" s="446"/>
      <c r="G30" s="484"/>
      <c r="H30" s="462"/>
      <c r="I30" s="32"/>
    </row>
    <row r="31" spans="1:9" s="3" customFormat="1" ht="18" customHeight="1">
      <c r="A31" s="4">
        <v>21</v>
      </c>
      <c r="B31" s="139" t="s">
        <v>212</v>
      </c>
      <c r="C31" s="51" t="s">
        <v>8</v>
      </c>
      <c r="D31" s="143">
        <v>3.43</v>
      </c>
      <c r="E31" s="144">
        <f>79/100*43.5/100*1.7/100</f>
        <v>5.8420499999999997E-3</v>
      </c>
      <c r="F31" s="478" t="s">
        <v>213</v>
      </c>
      <c r="G31" s="484"/>
      <c r="H31" s="485"/>
      <c r="I31" s="32"/>
    </row>
    <row r="32" spans="1:9" s="3" customFormat="1" ht="18" customHeight="1">
      <c r="A32" s="15">
        <v>22</v>
      </c>
      <c r="B32" s="33" t="s">
        <v>214</v>
      </c>
      <c r="C32" s="53" t="s">
        <v>11</v>
      </c>
      <c r="D32" s="18">
        <v>4.84</v>
      </c>
      <c r="E32" s="14">
        <f>602*902*20/1000/1000/1000</f>
        <v>1.0860079999999999E-2</v>
      </c>
      <c r="F32" s="478"/>
      <c r="G32" s="484"/>
      <c r="H32" s="485"/>
      <c r="I32" s="32"/>
    </row>
    <row r="33" spans="1:9" s="3" customFormat="1" ht="18" customHeight="1">
      <c r="A33" s="15">
        <v>23</v>
      </c>
      <c r="B33" s="29" t="s">
        <v>215</v>
      </c>
      <c r="C33" s="55" t="s">
        <v>13</v>
      </c>
      <c r="D33" s="18">
        <v>5.9</v>
      </c>
      <c r="E33" s="14">
        <v>1.4999999999999999E-2</v>
      </c>
      <c r="F33" s="478"/>
      <c r="G33" s="484"/>
      <c r="H33" s="485"/>
      <c r="I33" s="32"/>
    </row>
    <row r="34" spans="1:9" s="3" customFormat="1" ht="18" customHeight="1">
      <c r="A34" s="15">
        <v>24</v>
      </c>
      <c r="B34" s="33" t="s">
        <v>216</v>
      </c>
      <c r="C34" s="53" t="s">
        <v>15</v>
      </c>
      <c r="D34" s="18">
        <v>8.8000000000000007</v>
      </c>
      <c r="E34" s="14">
        <v>0.02</v>
      </c>
      <c r="F34" s="478"/>
      <c r="G34" s="484"/>
      <c r="H34" s="485"/>
      <c r="I34" s="32"/>
    </row>
    <row r="35" spans="1:9" s="3" customFormat="1" ht="18" customHeight="1">
      <c r="A35" s="15">
        <v>25</v>
      </c>
      <c r="B35" s="33" t="s">
        <v>217</v>
      </c>
      <c r="C35" s="53" t="s">
        <v>17</v>
      </c>
      <c r="D35" s="18">
        <v>10.56</v>
      </c>
      <c r="E35" s="14">
        <f>65/100*2/100*120/100</f>
        <v>1.5600000000000001E-2</v>
      </c>
      <c r="F35" s="478"/>
      <c r="G35" s="484"/>
      <c r="H35" s="485"/>
      <c r="I35" s="32"/>
    </row>
    <row r="36" spans="1:9" s="3" customFormat="1" ht="18" customHeight="1">
      <c r="A36" s="15">
        <v>26</v>
      </c>
      <c r="B36" s="33" t="s">
        <v>218</v>
      </c>
      <c r="C36" s="53" t="s">
        <v>19</v>
      </c>
      <c r="D36" s="18">
        <v>11.7</v>
      </c>
      <c r="E36" s="14">
        <v>0.03</v>
      </c>
      <c r="F36" s="478"/>
      <c r="G36" s="484"/>
      <c r="H36" s="485"/>
      <c r="I36" s="32"/>
    </row>
    <row r="37" spans="1:9" s="3" customFormat="1" ht="18" customHeight="1">
      <c r="A37" s="15">
        <v>27</v>
      </c>
      <c r="B37" s="52" t="s">
        <v>219</v>
      </c>
      <c r="C37" s="53" t="s">
        <v>21</v>
      </c>
      <c r="D37" s="18">
        <v>14.5</v>
      </c>
      <c r="E37" s="14">
        <v>0.04</v>
      </c>
      <c r="F37" s="478"/>
      <c r="G37" s="484"/>
      <c r="H37" s="485"/>
      <c r="I37" s="32"/>
    </row>
    <row r="38" spans="1:9" s="3" customFormat="1" ht="18" customHeight="1">
      <c r="A38" s="28">
        <v>28</v>
      </c>
      <c r="B38" s="141" t="s">
        <v>220</v>
      </c>
      <c r="C38" s="142" t="s">
        <v>23</v>
      </c>
      <c r="D38" s="23">
        <v>9.3000000000000007</v>
      </c>
      <c r="E38" s="24">
        <v>2.5000000000000001E-2</v>
      </c>
      <c r="F38" s="478"/>
      <c r="G38" s="484"/>
      <c r="H38" s="485"/>
      <c r="I38" s="32"/>
    </row>
    <row r="39" spans="1:9" s="3" customFormat="1" ht="18" customHeight="1">
      <c r="A39" s="4">
        <v>29</v>
      </c>
      <c r="B39" s="139" t="s">
        <v>197</v>
      </c>
      <c r="C39" s="51" t="s">
        <v>8</v>
      </c>
      <c r="D39" s="26">
        <v>4.3</v>
      </c>
      <c r="E39" s="8">
        <f>45/100*80/100*3/100</f>
        <v>1.0800000000000001E-2</v>
      </c>
      <c r="F39" s="478" t="s">
        <v>221</v>
      </c>
      <c r="G39" s="484"/>
      <c r="H39" s="485"/>
      <c r="I39" s="32"/>
    </row>
    <row r="40" spans="1:9" s="3" customFormat="1" ht="18" customHeight="1">
      <c r="A40" s="15">
        <v>30</v>
      </c>
      <c r="B40" s="33" t="s">
        <v>199</v>
      </c>
      <c r="C40" s="53" t="s">
        <v>11</v>
      </c>
      <c r="D40" s="18">
        <v>5</v>
      </c>
      <c r="E40" s="14">
        <f>90/100*54.5/100*2.5/100</f>
        <v>1.2262500000000001E-2</v>
      </c>
      <c r="F40" s="478"/>
      <c r="G40" s="484"/>
      <c r="H40" s="485"/>
      <c r="I40" s="32"/>
    </row>
    <row r="41" spans="1:9" s="3" customFormat="1" ht="18" customHeight="1">
      <c r="A41" s="15">
        <v>31</v>
      </c>
      <c r="B41" s="29" t="s">
        <v>200</v>
      </c>
      <c r="C41" s="55" t="s">
        <v>13</v>
      </c>
      <c r="D41" s="18">
        <v>6</v>
      </c>
      <c r="E41" s="14">
        <v>1.4999999999999999E-2</v>
      </c>
      <c r="F41" s="478"/>
      <c r="G41" s="484"/>
      <c r="H41" s="485"/>
      <c r="I41" s="32"/>
    </row>
    <row r="42" spans="1:9" s="3" customFormat="1" ht="18" customHeight="1">
      <c r="A42" s="15">
        <v>32</v>
      </c>
      <c r="B42" s="33" t="s">
        <v>222</v>
      </c>
      <c r="C42" s="53" t="s">
        <v>15</v>
      </c>
      <c r="D42" s="18">
        <v>7.52</v>
      </c>
      <c r="E42" s="14">
        <f>3/100*120/100*54.5/100</f>
        <v>1.9619999999999999E-2</v>
      </c>
      <c r="F42" s="478"/>
      <c r="G42" s="484"/>
      <c r="H42" s="485"/>
      <c r="I42" s="32"/>
    </row>
    <row r="43" spans="1:9" s="3" customFormat="1" ht="18" customHeight="1">
      <c r="A43" s="15">
        <v>33</v>
      </c>
      <c r="B43" s="33" t="s">
        <v>201</v>
      </c>
      <c r="C43" s="53" t="s">
        <v>17</v>
      </c>
      <c r="D43" s="145">
        <v>8.5</v>
      </c>
      <c r="E43" s="146">
        <v>3.5000000000000003E-2</v>
      </c>
      <c r="F43" s="478"/>
      <c r="G43" s="484"/>
      <c r="H43" s="485"/>
      <c r="I43" s="32"/>
    </row>
    <row r="44" spans="1:9" s="3" customFormat="1" ht="18" customHeight="1">
      <c r="A44" s="15">
        <v>34</v>
      </c>
      <c r="B44" s="33" t="s">
        <v>223</v>
      </c>
      <c r="C44" s="53" t="s">
        <v>19</v>
      </c>
      <c r="D44" s="18">
        <v>9.5</v>
      </c>
      <c r="E44" s="14">
        <v>0.04</v>
      </c>
      <c r="F44" s="478"/>
      <c r="G44" s="484"/>
      <c r="H44" s="485"/>
      <c r="I44" s="32"/>
    </row>
    <row r="45" spans="1:9" s="3" customFormat="1" ht="18" customHeight="1">
      <c r="A45" s="15">
        <v>35</v>
      </c>
      <c r="B45" s="33" t="s">
        <v>224</v>
      </c>
      <c r="C45" s="53" t="s">
        <v>21</v>
      </c>
      <c r="D45" s="18">
        <v>10.5</v>
      </c>
      <c r="E45" s="14">
        <v>4.5999999999999999E-2</v>
      </c>
      <c r="F45" s="478"/>
      <c r="G45" s="484"/>
      <c r="H45" s="485"/>
      <c r="I45" s="32"/>
    </row>
    <row r="46" spans="1:9" s="3" customFormat="1" ht="18" customHeight="1">
      <c r="A46" s="28">
        <v>36</v>
      </c>
      <c r="B46" s="141" t="s">
        <v>225</v>
      </c>
      <c r="C46" s="142" t="s">
        <v>23</v>
      </c>
      <c r="D46" s="23">
        <v>7</v>
      </c>
      <c r="E46" s="24">
        <v>0.03</v>
      </c>
      <c r="F46" s="478"/>
      <c r="G46" s="484"/>
      <c r="H46" s="485"/>
      <c r="I46" s="32"/>
    </row>
    <row r="47" spans="1:9" s="3" customFormat="1" ht="15" customHeight="1">
      <c r="A47" s="465" t="s">
        <v>186</v>
      </c>
      <c r="B47" s="465"/>
      <c r="C47" s="465"/>
      <c r="D47" s="466"/>
      <c r="E47" s="466"/>
      <c r="F47" s="466"/>
      <c r="G47" s="466"/>
      <c r="H47" s="466"/>
      <c r="I47" s="90"/>
    </row>
    <row r="48" spans="1:9" s="95" customFormat="1" ht="12.75" customHeight="1">
      <c r="A48" s="465"/>
      <c r="B48" s="465"/>
      <c r="C48" s="465"/>
      <c r="D48" s="486" t="s">
        <v>163</v>
      </c>
      <c r="E48" s="486"/>
      <c r="F48" s="487" t="s">
        <v>164</v>
      </c>
      <c r="G48" s="487"/>
      <c r="H48" s="93" t="s">
        <v>165</v>
      </c>
      <c r="I48" s="94"/>
    </row>
    <row r="49" spans="1:9" s="95" customFormat="1" ht="44.75" customHeight="1">
      <c r="A49" s="468" t="s">
        <v>158</v>
      </c>
      <c r="B49" s="468"/>
      <c r="C49" s="468"/>
      <c r="D49" s="469"/>
      <c r="E49" s="469"/>
      <c r="F49" s="488"/>
      <c r="G49" s="488"/>
      <c r="H49" s="97"/>
      <c r="I49" s="94"/>
    </row>
    <row r="50" spans="1:9" s="3" customFormat="1" ht="18" customHeight="1">
      <c r="A50" s="489" t="s">
        <v>226</v>
      </c>
      <c r="B50" s="489"/>
      <c r="C50" s="489"/>
      <c r="D50" s="489"/>
      <c r="E50" s="489"/>
      <c r="F50" s="489"/>
      <c r="G50" s="489"/>
      <c r="H50" s="489"/>
      <c r="I50" s="90"/>
    </row>
    <row r="51" spans="1:9" s="3" customFormat="1" ht="16.5" customHeight="1">
      <c r="A51" s="490" t="s">
        <v>227</v>
      </c>
      <c r="B51" s="490"/>
      <c r="C51" s="490"/>
      <c r="D51" s="149"/>
      <c r="E51" s="150"/>
      <c r="F51" s="491"/>
      <c r="G51" s="491"/>
      <c r="H51" s="491"/>
      <c r="I51" s="90"/>
    </row>
    <row r="52" spans="1:9" s="3" customFormat="1" ht="31.75" customHeight="1">
      <c r="A52" s="490"/>
      <c r="B52" s="490"/>
      <c r="C52" s="490"/>
      <c r="D52" s="149"/>
      <c r="E52" s="150"/>
      <c r="F52" s="492"/>
      <c r="G52" s="492"/>
      <c r="H52" s="492"/>
      <c r="I52" s="90"/>
    </row>
    <row r="53" spans="1:9" ht="12.75" customHeight="1"/>
    <row r="54" spans="1:9" ht="12.75" customHeight="1"/>
    <row r="55" spans="1:9" ht="12.75" customHeight="1"/>
    <row r="56" spans="1:9" ht="12.75" customHeight="1"/>
    <row r="57" spans="1:9" ht="12.75" customHeight="1"/>
    <row r="58" spans="1:9" ht="12.75" customHeight="1"/>
    <row r="59" spans="1:9" ht="12.75" customHeight="1"/>
  </sheetData>
  <sheetProtection selectLockedCells="1" selectUnlockedCells="1"/>
  <mergeCells count="33">
    <mergeCell ref="A50:H50"/>
    <mergeCell ref="A51:C52"/>
    <mergeCell ref="F51:H51"/>
    <mergeCell ref="F52:H52"/>
    <mergeCell ref="A47:C48"/>
    <mergeCell ref="D47:H47"/>
    <mergeCell ref="D48:E48"/>
    <mergeCell ref="F48:G48"/>
    <mergeCell ref="A49:C49"/>
    <mergeCell ref="D49:E49"/>
    <mergeCell ref="F49:G49"/>
    <mergeCell ref="F23:F30"/>
    <mergeCell ref="G23:G46"/>
    <mergeCell ref="H23:H30"/>
    <mergeCell ref="F31:F38"/>
    <mergeCell ref="H31:H46"/>
    <mergeCell ref="F39:F46"/>
    <mergeCell ref="F11:G14"/>
    <mergeCell ref="H11:H14"/>
    <mergeCell ref="F15:G18"/>
    <mergeCell ref="H15:H18"/>
    <mergeCell ref="F19:G22"/>
    <mergeCell ref="H19:H22"/>
    <mergeCell ref="A1:C7"/>
    <mergeCell ref="D6:G7"/>
    <mergeCell ref="H6:H7"/>
    <mergeCell ref="A8:A10"/>
    <mergeCell ref="B8:B10"/>
    <mergeCell ref="C8:C10"/>
    <mergeCell ref="D8:D10"/>
    <mergeCell ref="E8:E10"/>
    <mergeCell ref="F8:G10"/>
    <mergeCell ref="H8:H10"/>
  </mergeCells>
  <pageMargins left="0.70833333333333337" right="0.31527777777777777" top="0.15763888888888888" bottom="0" header="0.51180555555555551" footer="0.51180555555555551"/>
  <pageSetup paperSize="9" scale="86"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I49"/>
  <sheetViews>
    <sheetView view="pageBreakPreview" topLeftCell="A38" zoomScale="65" zoomScaleNormal="80" zoomScaleSheetLayoutView="65" workbookViewId="0"/>
  </sheetViews>
  <sheetFormatPr baseColWidth="10" defaultRowHeight="13"/>
  <cols>
    <col min="1" max="1" width="3.5" customWidth="1"/>
    <col min="2" max="2" width="14.83203125" customWidth="1"/>
    <col min="3" max="3" width="11.83203125" customWidth="1"/>
    <col min="4" max="5" width="6" customWidth="1"/>
    <col min="6" max="6" width="18.5" style="1" customWidth="1"/>
    <col min="7" max="7" width="16" style="1" customWidth="1"/>
    <col min="8" max="8" width="19.6640625" customWidth="1"/>
    <col min="9" max="9" width="3.33203125" customWidth="1"/>
    <col min="10" max="256" width="8.83203125" customWidth="1"/>
  </cols>
  <sheetData>
    <row r="1" spans="1:9">
      <c r="A1" s="441"/>
      <c r="B1" s="441"/>
      <c r="C1" s="441"/>
      <c r="D1" s="441"/>
      <c r="E1" s="441"/>
      <c r="F1" s="441"/>
      <c r="G1" s="441"/>
      <c r="H1" s="441"/>
    </row>
    <row r="2" spans="1:9">
      <c r="A2" s="441"/>
      <c r="B2" s="441"/>
      <c r="C2" s="441"/>
      <c r="D2" s="441"/>
      <c r="E2" s="441"/>
      <c r="F2" s="441"/>
      <c r="G2" s="441"/>
      <c r="H2" s="441"/>
    </row>
    <row r="3" spans="1:9">
      <c r="A3" s="441"/>
      <c r="B3" s="441"/>
      <c r="C3" s="441"/>
      <c r="D3" s="441"/>
      <c r="E3" s="441"/>
      <c r="F3" s="441"/>
      <c r="G3" s="441"/>
      <c r="H3" s="441"/>
    </row>
    <row r="4" spans="1:9">
      <c r="A4" s="441"/>
      <c r="B4" s="441"/>
      <c r="C4" s="441"/>
      <c r="D4" s="441"/>
      <c r="E4" s="441"/>
      <c r="F4" s="441"/>
      <c r="G4" s="441"/>
      <c r="H4" s="441"/>
    </row>
    <row r="5" spans="1:9" ht="13.5" customHeight="1">
      <c r="A5" s="441"/>
      <c r="B5" s="441"/>
      <c r="C5" s="441"/>
      <c r="D5" s="441"/>
      <c r="E5" s="441"/>
      <c r="F5" s="441"/>
      <c r="G5" s="441"/>
      <c r="H5" s="441"/>
    </row>
    <row r="6" spans="1:9">
      <c r="A6" s="441"/>
      <c r="B6" s="441"/>
      <c r="C6" s="441"/>
      <c r="D6" s="441"/>
      <c r="E6" s="441"/>
      <c r="F6" s="441"/>
      <c r="G6" s="441"/>
      <c r="H6" s="441"/>
    </row>
    <row r="7" spans="1:9" hidden="1">
      <c r="A7" s="441"/>
      <c r="B7" s="441"/>
      <c r="C7" s="441"/>
      <c r="D7" s="441"/>
      <c r="E7" s="441"/>
      <c r="F7" s="441"/>
      <c r="G7" s="441"/>
      <c r="H7" s="441"/>
    </row>
    <row r="8" spans="1:9" s="3" customFormat="1" ht="23.25" customHeight="1">
      <c r="A8" s="453" t="s">
        <v>0</v>
      </c>
      <c r="B8" s="493" t="s">
        <v>1</v>
      </c>
      <c r="C8" s="443" t="s">
        <v>2</v>
      </c>
      <c r="D8" s="454" t="s">
        <v>84</v>
      </c>
      <c r="E8" s="455" t="s">
        <v>85</v>
      </c>
      <c r="F8" s="443" t="s">
        <v>5</v>
      </c>
      <c r="G8" s="443"/>
      <c r="H8" s="445" t="s">
        <v>86</v>
      </c>
      <c r="I8" s="2"/>
    </row>
    <row r="9" spans="1:9" s="3" customFormat="1" ht="13.5" customHeight="1">
      <c r="A9" s="453"/>
      <c r="B9" s="493"/>
      <c r="C9" s="493"/>
      <c r="D9" s="454"/>
      <c r="E9" s="454"/>
      <c r="F9" s="443"/>
      <c r="G9" s="443"/>
      <c r="H9" s="445"/>
      <c r="I9" s="2"/>
    </row>
    <row r="10" spans="1:9" s="3" customFormat="1" ht="36.75" customHeight="1">
      <c r="A10" s="453"/>
      <c r="B10" s="493"/>
      <c r="C10" s="443"/>
      <c r="D10" s="454"/>
      <c r="E10" s="454"/>
      <c r="F10" s="443"/>
      <c r="G10" s="443"/>
      <c r="H10" s="445"/>
      <c r="I10" s="2"/>
    </row>
    <row r="11" spans="1:9" s="3" customFormat="1" ht="21.75" customHeight="1">
      <c r="A11" s="4">
        <v>1</v>
      </c>
      <c r="B11" s="152" t="s">
        <v>228</v>
      </c>
      <c r="C11" s="153" t="s">
        <v>8</v>
      </c>
      <c r="D11" s="26">
        <v>15.5</v>
      </c>
      <c r="E11" s="8">
        <v>0.09</v>
      </c>
      <c r="F11" s="446" t="s">
        <v>229</v>
      </c>
      <c r="G11" s="446"/>
      <c r="H11" s="452"/>
      <c r="I11" s="32"/>
    </row>
    <row r="12" spans="1:9" s="3" customFormat="1" ht="21.75" customHeight="1">
      <c r="A12" s="15">
        <v>2</v>
      </c>
      <c r="B12" s="154" t="s">
        <v>230</v>
      </c>
      <c r="C12" s="155" t="s">
        <v>11</v>
      </c>
      <c r="D12" s="18">
        <v>17.8</v>
      </c>
      <c r="E12" s="14">
        <v>0.11</v>
      </c>
      <c r="F12" s="446"/>
      <c r="G12" s="446"/>
      <c r="H12" s="452"/>
      <c r="I12" s="32"/>
    </row>
    <row r="13" spans="1:9" s="3" customFormat="1" ht="21.75" customHeight="1">
      <c r="A13" s="15">
        <v>3</v>
      </c>
      <c r="B13" s="154" t="s">
        <v>231</v>
      </c>
      <c r="C13" s="156" t="s">
        <v>13</v>
      </c>
      <c r="D13" s="18">
        <v>19.399999999999999</v>
      </c>
      <c r="E13" s="14">
        <v>0.13</v>
      </c>
      <c r="F13" s="446"/>
      <c r="G13" s="446"/>
      <c r="H13" s="452"/>
      <c r="I13" s="32"/>
    </row>
    <row r="14" spans="1:9" s="3" customFormat="1" ht="21.75" customHeight="1">
      <c r="A14" s="28">
        <v>4</v>
      </c>
      <c r="B14" s="157" t="s">
        <v>232</v>
      </c>
      <c r="C14" s="158" t="s">
        <v>17</v>
      </c>
      <c r="D14" s="23">
        <v>21.3</v>
      </c>
      <c r="E14" s="24">
        <v>0.19</v>
      </c>
      <c r="F14" s="446"/>
      <c r="G14" s="446"/>
      <c r="H14" s="452"/>
      <c r="I14" s="32"/>
    </row>
    <row r="15" spans="1:9" s="3" customFormat="1" ht="19.5" customHeight="1">
      <c r="A15" s="4">
        <v>5</v>
      </c>
      <c r="B15" s="152" t="s">
        <v>233</v>
      </c>
      <c r="C15" s="153" t="s">
        <v>8</v>
      </c>
      <c r="D15" s="26">
        <v>15.5</v>
      </c>
      <c r="E15" s="8">
        <v>0.09</v>
      </c>
      <c r="F15" s="446" t="s">
        <v>234</v>
      </c>
      <c r="G15" s="446"/>
      <c r="H15" s="452"/>
      <c r="I15" s="32"/>
    </row>
    <row r="16" spans="1:9" s="3" customFormat="1" ht="19.5" customHeight="1">
      <c r="A16" s="140">
        <v>6</v>
      </c>
      <c r="B16" s="154" t="s">
        <v>235</v>
      </c>
      <c r="C16" s="155" t="s">
        <v>11</v>
      </c>
      <c r="D16" s="18">
        <v>17.8</v>
      </c>
      <c r="E16" s="14">
        <v>0.11</v>
      </c>
      <c r="F16" s="446"/>
      <c r="G16" s="446"/>
      <c r="H16" s="452"/>
      <c r="I16" s="32"/>
    </row>
    <row r="17" spans="1:9" s="3" customFormat="1" ht="19.5" customHeight="1">
      <c r="A17" s="140">
        <v>7</v>
      </c>
      <c r="B17" s="154" t="s">
        <v>236</v>
      </c>
      <c r="C17" s="156" t="s">
        <v>13</v>
      </c>
      <c r="D17" s="18">
        <v>19.399999999999999</v>
      </c>
      <c r="E17" s="14">
        <v>0.13</v>
      </c>
      <c r="F17" s="446"/>
      <c r="G17" s="446"/>
      <c r="H17" s="452"/>
      <c r="I17" s="32"/>
    </row>
    <row r="18" spans="1:9" s="3" customFormat="1" ht="19.5" customHeight="1">
      <c r="A18" s="159">
        <v>8</v>
      </c>
      <c r="B18" s="157" t="s">
        <v>237</v>
      </c>
      <c r="C18" s="158" t="s">
        <v>17</v>
      </c>
      <c r="D18" s="23">
        <v>21.3</v>
      </c>
      <c r="E18" s="24">
        <v>0.19</v>
      </c>
      <c r="F18" s="446"/>
      <c r="G18" s="446"/>
      <c r="H18" s="452"/>
      <c r="I18" s="32"/>
    </row>
    <row r="19" spans="1:9" s="3" customFormat="1" ht="21.75" customHeight="1">
      <c r="A19" s="4">
        <v>9</v>
      </c>
      <c r="B19" s="6" t="s">
        <v>238</v>
      </c>
      <c r="C19" s="51" t="s">
        <v>8</v>
      </c>
      <c r="D19" s="26">
        <v>14.5</v>
      </c>
      <c r="E19" s="8">
        <v>0.09</v>
      </c>
      <c r="F19" s="446" t="s">
        <v>239</v>
      </c>
      <c r="G19" s="446"/>
      <c r="H19" s="462"/>
      <c r="I19" s="32"/>
    </row>
    <row r="20" spans="1:9" s="3" customFormat="1" ht="21.75" customHeight="1">
      <c r="A20" s="15">
        <v>10</v>
      </c>
      <c r="B20" s="12" t="s">
        <v>240</v>
      </c>
      <c r="C20" s="53" t="s">
        <v>11</v>
      </c>
      <c r="D20" s="18">
        <v>16.7</v>
      </c>
      <c r="E20" s="14">
        <v>0.11</v>
      </c>
      <c r="F20" s="446"/>
      <c r="G20" s="446"/>
      <c r="H20" s="462"/>
      <c r="I20" s="32"/>
    </row>
    <row r="21" spans="1:9" s="3" customFormat="1" ht="21.75" customHeight="1">
      <c r="A21" s="15">
        <v>11</v>
      </c>
      <c r="B21" s="12" t="s">
        <v>241</v>
      </c>
      <c r="C21" s="53" t="s">
        <v>13</v>
      </c>
      <c r="D21" s="18">
        <v>18.899999999999999</v>
      </c>
      <c r="E21" s="14">
        <v>0.13</v>
      </c>
      <c r="F21" s="446"/>
      <c r="G21" s="446"/>
      <c r="H21" s="462"/>
      <c r="I21" s="32"/>
    </row>
    <row r="22" spans="1:9" s="3" customFormat="1" ht="21.75" customHeight="1">
      <c r="A22" s="20">
        <v>13</v>
      </c>
      <c r="B22" s="22" t="s">
        <v>242</v>
      </c>
      <c r="C22" s="58" t="s">
        <v>17</v>
      </c>
      <c r="D22" s="23">
        <v>20.6</v>
      </c>
      <c r="E22" s="24">
        <v>0.19</v>
      </c>
      <c r="F22" s="446"/>
      <c r="G22" s="446"/>
      <c r="H22" s="462"/>
      <c r="I22" s="32"/>
    </row>
    <row r="23" spans="1:9" s="3" customFormat="1" ht="21" customHeight="1">
      <c r="A23" s="4">
        <v>14</v>
      </c>
      <c r="B23" s="160" t="s">
        <v>243</v>
      </c>
      <c r="C23" s="51" t="s">
        <v>8</v>
      </c>
      <c r="D23" s="26">
        <v>14.5</v>
      </c>
      <c r="E23" s="8">
        <v>0.09</v>
      </c>
      <c r="F23" s="494" t="s">
        <v>244</v>
      </c>
      <c r="G23" s="494"/>
      <c r="H23" s="462"/>
      <c r="I23" s="32"/>
    </row>
    <row r="24" spans="1:9" s="3" customFormat="1" ht="21" customHeight="1">
      <c r="A24" s="15">
        <v>15</v>
      </c>
      <c r="B24" s="161" t="s">
        <v>245</v>
      </c>
      <c r="C24" s="53" t="s">
        <v>11</v>
      </c>
      <c r="D24" s="18">
        <v>16.7</v>
      </c>
      <c r="E24" s="14">
        <v>0.11</v>
      </c>
      <c r="F24" s="494"/>
      <c r="G24" s="494"/>
      <c r="H24" s="462"/>
      <c r="I24" s="32"/>
    </row>
    <row r="25" spans="1:9" s="3" customFormat="1" ht="21" customHeight="1">
      <c r="A25" s="15">
        <v>16</v>
      </c>
      <c r="B25" s="162" t="s">
        <v>246</v>
      </c>
      <c r="C25" s="163" t="s">
        <v>13</v>
      </c>
      <c r="D25" s="18">
        <v>18.899999999999999</v>
      </c>
      <c r="E25" s="14">
        <v>0.13</v>
      </c>
      <c r="F25" s="494"/>
      <c r="G25" s="494"/>
      <c r="H25" s="462"/>
      <c r="I25" s="32"/>
    </row>
    <row r="26" spans="1:9" s="3" customFormat="1" ht="21" customHeight="1">
      <c r="A26" s="20">
        <v>17</v>
      </c>
      <c r="B26" s="35" t="s">
        <v>247</v>
      </c>
      <c r="C26" s="55" t="s">
        <v>15</v>
      </c>
      <c r="D26" s="36">
        <v>19.5</v>
      </c>
      <c r="E26" s="37">
        <v>0.16</v>
      </c>
      <c r="F26" s="494"/>
      <c r="G26" s="494"/>
      <c r="H26" s="462"/>
      <c r="I26" s="32"/>
    </row>
    <row r="27" spans="1:9" s="3" customFormat="1" ht="21" customHeight="1">
      <c r="A27" s="28">
        <v>18</v>
      </c>
      <c r="B27" s="164" t="s">
        <v>248</v>
      </c>
      <c r="C27" s="58" t="s">
        <v>17</v>
      </c>
      <c r="D27" s="23">
        <v>20.6</v>
      </c>
      <c r="E27" s="24">
        <v>0.19</v>
      </c>
      <c r="F27" s="494"/>
      <c r="G27" s="494"/>
      <c r="H27" s="462"/>
      <c r="I27" s="32"/>
    </row>
    <row r="28" spans="1:9" s="3" customFormat="1" ht="14.75" customHeight="1">
      <c r="A28" s="4">
        <v>19</v>
      </c>
      <c r="B28" s="165" t="s">
        <v>249</v>
      </c>
      <c r="C28" s="71" t="s">
        <v>8</v>
      </c>
      <c r="D28" s="7">
        <v>11.9</v>
      </c>
      <c r="E28" s="61">
        <v>7.0000000000000007E-2</v>
      </c>
      <c r="F28" s="495" t="s">
        <v>250</v>
      </c>
      <c r="G28" s="495"/>
      <c r="H28" s="496"/>
      <c r="I28" s="32"/>
    </row>
    <row r="29" spans="1:9" s="3" customFormat="1">
      <c r="A29" s="15">
        <v>20</v>
      </c>
      <c r="B29" s="166" t="s">
        <v>251</v>
      </c>
      <c r="C29" s="77" t="s">
        <v>11</v>
      </c>
      <c r="D29" s="13">
        <v>13.4</v>
      </c>
      <c r="E29" s="63">
        <v>0.09</v>
      </c>
      <c r="F29" s="495"/>
      <c r="G29" s="495"/>
      <c r="H29" s="496"/>
      <c r="I29" s="32"/>
    </row>
    <row r="30" spans="1:9" s="3" customFormat="1">
      <c r="A30" s="15">
        <v>21</v>
      </c>
      <c r="B30" s="166" t="s">
        <v>252</v>
      </c>
      <c r="C30" s="77" t="s">
        <v>13</v>
      </c>
      <c r="D30" s="13">
        <v>14.8</v>
      </c>
      <c r="E30" s="63">
        <v>0.1</v>
      </c>
      <c r="F30" s="495"/>
      <c r="G30" s="495"/>
      <c r="H30" s="496"/>
      <c r="I30" s="32"/>
    </row>
    <row r="31" spans="1:9" s="3" customFormat="1">
      <c r="A31" s="15">
        <v>22</v>
      </c>
      <c r="B31" s="166" t="s">
        <v>253</v>
      </c>
      <c r="C31" s="77" t="s">
        <v>17</v>
      </c>
      <c r="D31" s="167">
        <v>18.2</v>
      </c>
      <c r="E31" s="167">
        <v>0.13</v>
      </c>
      <c r="F31" s="495"/>
      <c r="G31" s="495"/>
      <c r="H31" s="496"/>
      <c r="I31" s="32"/>
    </row>
    <row r="32" spans="1:9" s="3" customFormat="1">
      <c r="A32" s="15">
        <v>23</v>
      </c>
      <c r="B32" s="166" t="s">
        <v>254</v>
      </c>
      <c r="C32" s="77" t="s">
        <v>255</v>
      </c>
      <c r="D32" s="13">
        <v>3.8</v>
      </c>
      <c r="E32" s="63">
        <v>0.04</v>
      </c>
      <c r="F32" s="495"/>
      <c r="G32" s="495"/>
      <c r="H32" s="496"/>
      <c r="I32" s="32"/>
    </row>
    <row r="33" spans="1:9" s="3" customFormat="1">
      <c r="A33" s="15">
        <v>24</v>
      </c>
      <c r="B33" s="166" t="s">
        <v>256</v>
      </c>
      <c r="C33" s="77" t="s">
        <v>257</v>
      </c>
      <c r="D33" s="13">
        <v>4.2</v>
      </c>
      <c r="E33" s="63">
        <v>1.2599999999999998E-2</v>
      </c>
      <c r="F33" s="495"/>
      <c r="G33" s="495"/>
      <c r="H33" s="496"/>
      <c r="I33" s="32"/>
    </row>
    <row r="34" spans="1:9" s="3" customFormat="1">
      <c r="A34" s="15">
        <v>25</v>
      </c>
      <c r="B34" s="166" t="s">
        <v>258</v>
      </c>
      <c r="C34" s="77" t="s">
        <v>259</v>
      </c>
      <c r="D34" s="13">
        <v>4.8</v>
      </c>
      <c r="E34" s="63">
        <v>1.4699999999999998E-2</v>
      </c>
      <c r="F34" s="495"/>
      <c r="G34" s="495"/>
      <c r="H34" s="496"/>
      <c r="I34" s="32"/>
    </row>
    <row r="35" spans="1:9" s="3" customFormat="1" ht="12" customHeight="1">
      <c r="A35" s="15">
        <v>26</v>
      </c>
      <c r="B35" s="166" t="s">
        <v>260</v>
      </c>
      <c r="C35" s="77" t="s">
        <v>261</v>
      </c>
      <c r="D35" s="13">
        <v>2.4</v>
      </c>
      <c r="E35" s="63">
        <v>0.08</v>
      </c>
      <c r="F35" s="495"/>
      <c r="G35" s="495"/>
      <c r="H35" s="496"/>
      <c r="I35" s="32"/>
    </row>
    <row r="36" spans="1:9" s="3" customFormat="1" ht="15" customHeight="1">
      <c r="A36" s="15">
        <v>27</v>
      </c>
      <c r="B36" s="166" t="s">
        <v>262</v>
      </c>
      <c r="C36" s="77" t="s">
        <v>263</v>
      </c>
      <c r="D36" s="13">
        <v>2.8</v>
      </c>
      <c r="E36" s="63">
        <v>0.05</v>
      </c>
      <c r="F36" s="495"/>
      <c r="G36" s="495"/>
      <c r="H36" s="496"/>
    </row>
    <row r="37" spans="1:9" s="3" customFormat="1">
      <c r="A37" s="15">
        <v>28</v>
      </c>
      <c r="B37" s="166" t="s">
        <v>264</v>
      </c>
      <c r="C37" s="77" t="s">
        <v>265</v>
      </c>
      <c r="D37" s="13">
        <v>3.3</v>
      </c>
      <c r="E37" s="63">
        <v>0.06</v>
      </c>
      <c r="F37" s="495"/>
      <c r="G37" s="495"/>
      <c r="H37" s="496"/>
      <c r="I37" s="90"/>
    </row>
    <row r="38" spans="1:9" s="95" customFormat="1" ht="12.75" customHeight="1">
      <c r="A38" s="28">
        <v>29</v>
      </c>
      <c r="B38" s="168" t="s">
        <v>266</v>
      </c>
      <c r="C38" s="83" t="s">
        <v>267</v>
      </c>
      <c r="D38" s="169">
        <v>6.9</v>
      </c>
      <c r="E38" s="170">
        <v>0.09</v>
      </c>
      <c r="F38" s="495"/>
      <c r="G38" s="495"/>
      <c r="H38" s="496"/>
      <c r="I38" s="94"/>
    </row>
    <row r="39" spans="1:9" s="3" customFormat="1" ht="27" customHeight="1">
      <c r="A39" s="4">
        <v>30</v>
      </c>
      <c r="B39" s="171" t="s">
        <v>268</v>
      </c>
      <c r="C39" s="172" t="s">
        <v>8</v>
      </c>
      <c r="D39" s="7">
        <v>23.8</v>
      </c>
      <c r="E39" s="61">
        <v>0.1</v>
      </c>
      <c r="F39" s="495" t="s">
        <v>269</v>
      </c>
      <c r="G39" s="495"/>
      <c r="H39" s="462"/>
      <c r="I39" s="32"/>
    </row>
    <row r="40" spans="1:9" s="3" customFormat="1" ht="27" customHeight="1">
      <c r="A40" s="15">
        <v>31</v>
      </c>
      <c r="B40" s="173" t="s">
        <v>270</v>
      </c>
      <c r="C40" s="77" t="s">
        <v>11</v>
      </c>
      <c r="D40" s="13">
        <v>25.3</v>
      </c>
      <c r="E40" s="63">
        <v>0.11</v>
      </c>
      <c r="F40" s="495"/>
      <c r="G40" s="495"/>
      <c r="H40" s="462"/>
      <c r="I40" s="32"/>
    </row>
    <row r="41" spans="1:9" s="3" customFormat="1" ht="27" customHeight="1">
      <c r="A41" s="15">
        <v>32</v>
      </c>
      <c r="B41" s="173" t="s">
        <v>271</v>
      </c>
      <c r="C41" s="174" t="s">
        <v>13</v>
      </c>
      <c r="D41" s="13">
        <v>29.7</v>
      </c>
      <c r="E41" s="63">
        <v>0.12</v>
      </c>
      <c r="F41" s="495"/>
      <c r="G41" s="495"/>
      <c r="H41" s="462"/>
      <c r="I41" s="32"/>
    </row>
    <row r="42" spans="1:9" s="3" customFormat="1" ht="27" customHeight="1">
      <c r="A42" s="28">
        <v>33</v>
      </c>
      <c r="B42" s="175" t="s">
        <v>272</v>
      </c>
      <c r="C42" s="83" t="s">
        <v>17</v>
      </c>
      <c r="D42" s="169">
        <v>32.1</v>
      </c>
      <c r="E42" s="170">
        <v>0.15</v>
      </c>
      <c r="F42" s="495"/>
      <c r="G42" s="495"/>
      <c r="H42" s="462"/>
      <c r="I42" s="32"/>
    </row>
    <row r="43" spans="1:9" s="3" customFormat="1" ht="14.75" customHeight="1">
      <c r="A43" s="465" t="s">
        <v>186</v>
      </c>
      <c r="B43" s="465"/>
      <c r="C43" s="465"/>
      <c r="D43" s="466" t="s">
        <v>273</v>
      </c>
      <c r="E43" s="466"/>
      <c r="F43" s="466"/>
      <c r="G43" s="466"/>
      <c r="H43" s="466"/>
    </row>
    <row r="44" spans="1:9" s="3" customFormat="1" ht="13.5" customHeight="1">
      <c r="A44" s="465"/>
      <c r="B44" s="465"/>
      <c r="C44" s="465"/>
      <c r="D44" s="465" t="s">
        <v>163</v>
      </c>
      <c r="E44" s="465"/>
      <c r="F44" s="465" t="s">
        <v>164</v>
      </c>
      <c r="G44" s="465"/>
      <c r="H44" s="176" t="s">
        <v>165</v>
      </c>
    </row>
    <row r="45" spans="1:9" s="3" customFormat="1" ht="37.25" customHeight="1">
      <c r="A45" s="497" t="s">
        <v>158</v>
      </c>
      <c r="B45" s="497"/>
      <c r="C45" s="497"/>
      <c r="D45" s="469"/>
      <c r="E45" s="469"/>
      <c r="F45" s="488"/>
      <c r="G45" s="488"/>
      <c r="H45" s="97"/>
    </row>
    <row r="46" spans="1:9" s="3" customFormat="1">
      <c r="A46" s="470" t="s">
        <v>160</v>
      </c>
      <c r="B46" s="470"/>
      <c r="C46" s="470"/>
      <c r="D46" s="470"/>
      <c r="E46" s="470"/>
      <c r="F46" s="470"/>
      <c r="G46" s="470"/>
      <c r="H46" s="470"/>
    </row>
    <row r="47" spans="1:9" s="3" customFormat="1" ht="14.75" customHeight="1">
      <c r="A47" s="471" t="s">
        <v>161</v>
      </c>
      <c r="B47" s="471"/>
      <c r="C47" s="471"/>
      <c r="D47" s="466" t="s">
        <v>162</v>
      </c>
      <c r="E47" s="466"/>
      <c r="F47" s="466"/>
      <c r="G47" s="466"/>
      <c r="H47" s="466"/>
    </row>
    <row r="48" spans="1:9" s="3" customFormat="1" ht="13.5" customHeight="1">
      <c r="A48" s="471"/>
      <c r="B48" s="471"/>
      <c r="C48" s="471"/>
      <c r="D48" s="472" t="s">
        <v>163</v>
      </c>
      <c r="E48" s="472"/>
      <c r="F48" s="467" t="s">
        <v>164</v>
      </c>
      <c r="G48" s="467"/>
      <c r="H48" s="91" t="s">
        <v>165</v>
      </c>
    </row>
    <row r="49" spans="1:8" s="3" customFormat="1" ht="13.5" customHeight="1">
      <c r="A49" s="471"/>
      <c r="B49" s="471"/>
      <c r="C49" s="471"/>
      <c r="D49" s="473">
        <v>300</v>
      </c>
      <c r="E49" s="473"/>
      <c r="F49" s="474">
        <v>450</v>
      </c>
      <c r="G49" s="474"/>
      <c r="H49" s="101">
        <v>555</v>
      </c>
    </row>
  </sheetData>
  <sheetProtection selectLockedCells="1" selectUnlockedCells="1"/>
  <mergeCells count="34">
    <mergeCell ref="A46:H46"/>
    <mergeCell ref="A47:C49"/>
    <mergeCell ref="D47:H47"/>
    <mergeCell ref="D48:E48"/>
    <mergeCell ref="F48:G48"/>
    <mergeCell ref="D49:E49"/>
    <mergeCell ref="F49:G49"/>
    <mergeCell ref="A43:C44"/>
    <mergeCell ref="D43:H43"/>
    <mergeCell ref="D44:E44"/>
    <mergeCell ref="F44:G44"/>
    <mergeCell ref="A45:C45"/>
    <mergeCell ref="D45:E45"/>
    <mergeCell ref="F45:G45"/>
    <mergeCell ref="F23:G27"/>
    <mergeCell ref="H23:H27"/>
    <mergeCell ref="F28:G38"/>
    <mergeCell ref="H28:H38"/>
    <mergeCell ref="F39:G42"/>
    <mergeCell ref="H39:H42"/>
    <mergeCell ref="F11:G14"/>
    <mergeCell ref="H11:H14"/>
    <mergeCell ref="F15:G18"/>
    <mergeCell ref="H15:H18"/>
    <mergeCell ref="F19:G22"/>
    <mergeCell ref="H19:H22"/>
    <mergeCell ref="A1:H7"/>
    <mergeCell ref="A8:A10"/>
    <mergeCell ref="B8:B10"/>
    <mergeCell ref="C8:C10"/>
    <mergeCell ref="D8:D10"/>
    <mergeCell ref="E8:E10"/>
    <mergeCell ref="F8:G10"/>
    <mergeCell ref="H8:H10"/>
  </mergeCells>
  <pageMargins left="0.70833333333333337" right="0" top="0.15763888888888888" bottom="0" header="0.51180555555555551" footer="0.51180555555555551"/>
  <pageSetup paperSize="9" scale="83"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IV20"/>
  <sheetViews>
    <sheetView view="pageBreakPreview" topLeftCell="A19" zoomScale="65" zoomScaleNormal="80" zoomScaleSheetLayoutView="65" workbookViewId="0"/>
  </sheetViews>
  <sheetFormatPr baseColWidth="10" defaultColWidth="9.1640625" defaultRowHeight="13"/>
  <cols>
    <col min="1" max="1" width="4" style="177" customWidth="1"/>
    <col min="2" max="2" width="5.33203125" style="178" customWidth="1"/>
    <col min="3" max="3" width="8.5" style="178" customWidth="1"/>
    <col min="4" max="5" width="6.5" style="177" customWidth="1"/>
    <col min="6" max="6" width="36.6640625" style="177" customWidth="1"/>
    <col min="7" max="7" width="19.33203125" style="177" customWidth="1"/>
    <col min="8" max="8" width="3.5" style="177" customWidth="1"/>
    <col min="9" max="16384" width="9.1640625" style="177"/>
  </cols>
  <sheetData>
    <row r="1" spans="1:256" ht="7.25" customHeight="1">
      <c r="A1" s="441"/>
      <c r="B1" s="441"/>
      <c r="C1" s="441"/>
      <c r="D1" s="441"/>
      <c r="E1" s="441"/>
      <c r="F1" s="441"/>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9.5" customHeight="1">
      <c r="A2" s="441"/>
      <c r="B2" s="441"/>
      <c r="C2" s="441"/>
      <c r="D2" s="441"/>
      <c r="E2" s="441"/>
      <c r="F2" s="441"/>
      <c r="G2" s="441"/>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1" customHeight="1">
      <c r="A3" s="441"/>
      <c r="B3" s="441"/>
      <c r="C3" s="441"/>
      <c r="D3" s="441"/>
      <c r="E3" s="441"/>
      <c r="F3" s="441"/>
      <c r="G3" s="441"/>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8" customHeight="1">
      <c r="A4" s="441"/>
      <c r="B4" s="441"/>
      <c r="C4" s="441"/>
      <c r="D4" s="441"/>
      <c r="E4" s="441"/>
      <c r="F4" s="441"/>
      <c r="G4" s="44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1.25" customHeight="1">
      <c r="A5" s="441"/>
      <c r="B5" s="441"/>
      <c r="C5" s="441"/>
      <c r="D5" s="441"/>
      <c r="E5" s="441"/>
      <c r="F5" s="441"/>
      <c r="G5" s="441"/>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5" customHeight="1">
      <c r="A6" s="441"/>
      <c r="B6" s="441"/>
      <c r="C6" s="441"/>
      <c r="D6" s="441"/>
      <c r="E6" s="441"/>
      <c r="F6" s="441"/>
      <c r="G6" s="44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6.5" customHeight="1">
      <c r="A7" s="441"/>
      <c r="B7" s="441"/>
      <c r="C7" s="441"/>
      <c r="D7" s="441"/>
      <c r="E7" s="441"/>
      <c r="F7" s="441"/>
      <c r="G7" s="441"/>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 customFormat="1" ht="21.75" customHeight="1">
      <c r="A8" s="442" t="s">
        <v>0</v>
      </c>
      <c r="B8" s="443" t="s">
        <v>1</v>
      </c>
      <c r="C8" s="443"/>
      <c r="D8" s="498" t="s">
        <v>84</v>
      </c>
      <c r="E8" s="498" t="s">
        <v>274</v>
      </c>
      <c r="F8" s="499" t="s">
        <v>5</v>
      </c>
      <c r="G8" s="445" t="s">
        <v>86</v>
      </c>
    </row>
    <row r="9" spans="1:256" s="3" customFormat="1" ht="32.25" customHeight="1">
      <c r="A9" s="442"/>
      <c r="B9" s="443"/>
      <c r="C9" s="443"/>
      <c r="D9" s="498"/>
      <c r="E9" s="498"/>
      <c r="F9" s="499"/>
      <c r="G9" s="445"/>
    </row>
    <row r="10" spans="1:256" s="3" customFormat="1" ht="12.75" customHeight="1">
      <c r="A10" s="442"/>
      <c r="B10" s="443"/>
      <c r="C10" s="443"/>
      <c r="D10" s="498"/>
      <c r="E10" s="498"/>
      <c r="F10" s="499"/>
      <c r="G10" s="445"/>
    </row>
    <row r="11" spans="1:256" s="184" customFormat="1" ht="57.75" customHeight="1">
      <c r="A11" s="179">
        <v>1</v>
      </c>
      <c r="B11" s="500" t="s">
        <v>275</v>
      </c>
      <c r="C11" s="500"/>
      <c r="D11" s="180">
        <v>5.65</v>
      </c>
      <c r="E11" s="181">
        <f>0.49*1.32*0.44</f>
        <v>0.28459200000000001</v>
      </c>
      <c r="F11" s="182" t="s">
        <v>276</v>
      </c>
      <c r="G11" s="501"/>
    </row>
    <row r="12" spans="1:256" s="184" customFormat="1" ht="57.75" customHeight="1">
      <c r="A12" s="179">
        <v>2</v>
      </c>
      <c r="B12" s="500" t="s">
        <v>277</v>
      </c>
      <c r="C12" s="500"/>
      <c r="D12" s="180">
        <v>6.28</v>
      </c>
      <c r="E12" s="181">
        <v>0.16</v>
      </c>
      <c r="F12" s="182" t="s">
        <v>278</v>
      </c>
      <c r="G12" s="501"/>
    </row>
    <row r="13" spans="1:256" s="184" customFormat="1" ht="74.25" customHeight="1">
      <c r="A13" s="179">
        <v>3</v>
      </c>
      <c r="B13" s="500" t="s">
        <v>279</v>
      </c>
      <c r="C13" s="500"/>
      <c r="D13" s="180">
        <v>6.1</v>
      </c>
      <c r="E13" s="181">
        <v>0.25</v>
      </c>
      <c r="F13" s="185" t="s">
        <v>280</v>
      </c>
      <c r="G13" s="186"/>
    </row>
    <row r="14" spans="1:256" s="184" customFormat="1" ht="66" customHeight="1">
      <c r="A14" s="187">
        <v>4</v>
      </c>
      <c r="B14" s="500" t="s">
        <v>281</v>
      </c>
      <c r="C14" s="500"/>
      <c r="D14" s="188">
        <v>9</v>
      </c>
      <c r="E14" s="189">
        <v>0.38</v>
      </c>
      <c r="F14" s="190" t="s">
        <v>282</v>
      </c>
      <c r="G14" s="191"/>
    </row>
    <row r="15" spans="1:256" ht="58.5" customHeight="1">
      <c r="A15" s="192">
        <v>5</v>
      </c>
      <c r="B15" s="502" t="s">
        <v>283</v>
      </c>
      <c r="C15" s="502"/>
      <c r="D15" s="180">
        <v>7.4</v>
      </c>
      <c r="E15" s="181">
        <f>0.55*1.27*0.59</f>
        <v>0.41211500000000006</v>
      </c>
      <c r="F15" s="193" t="s">
        <v>284</v>
      </c>
      <c r="G15" s="194"/>
    </row>
    <row r="16" spans="1:256" s="184" customFormat="1" ht="58.5" customHeight="1">
      <c r="A16" s="179">
        <v>6</v>
      </c>
      <c r="B16" s="500" t="s">
        <v>285</v>
      </c>
      <c r="C16" s="500"/>
      <c r="D16" s="195">
        <v>7.9</v>
      </c>
      <c r="E16" s="196">
        <v>0.22</v>
      </c>
      <c r="F16" s="182" t="s">
        <v>286</v>
      </c>
      <c r="G16" s="197"/>
    </row>
    <row r="17" spans="1:7" s="184" customFormat="1" ht="78" customHeight="1">
      <c r="A17" s="179">
        <v>7</v>
      </c>
      <c r="B17" s="500" t="s">
        <v>287</v>
      </c>
      <c r="C17" s="500"/>
      <c r="D17" s="180">
        <v>11.3</v>
      </c>
      <c r="E17" s="181">
        <f t="shared" ref="E17:E18" si="0">0.62*1.225*0.47</f>
        <v>0.35696500000000003</v>
      </c>
      <c r="F17" s="182" t="s">
        <v>288</v>
      </c>
      <c r="G17" s="198"/>
    </row>
    <row r="18" spans="1:7" s="184" customFormat="1" ht="84.75" customHeight="1">
      <c r="A18" s="187">
        <v>8</v>
      </c>
      <c r="B18" s="500" t="s">
        <v>289</v>
      </c>
      <c r="C18" s="500"/>
      <c r="D18" s="180">
        <v>13.3</v>
      </c>
      <c r="E18" s="181">
        <f t="shared" si="0"/>
        <v>0.35696500000000003</v>
      </c>
      <c r="F18" s="199" t="s">
        <v>290</v>
      </c>
      <c r="G18" s="200" t="s">
        <v>291</v>
      </c>
    </row>
    <row r="19" spans="1:7" s="184" customFormat="1" ht="78.75" customHeight="1">
      <c r="A19" s="201">
        <v>9</v>
      </c>
      <c r="B19" s="500" t="s">
        <v>292</v>
      </c>
      <c r="C19" s="500"/>
      <c r="D19" s="180">
        <v>13.5</v>
      </c>
      <c r="E19" s="181">
        <f>0.62*1.41*0.49</f>
        <v>0.42835799999999996</v>
      </c>
      <c r="F19" s="182" t="s">
        <v>293</v>
      </c>
      <c r="G19" s="198"/>
    </row>
    <row r="20" spans="1:7" s="184" customFormat="1" ht="74.25" customHeight="1">
      <c r="A20" s="187">
        <v>10</v>
      </c>
      <c r="B20" s="500" t="s">
        <v>294</v>
      </c>
      <c r="C20" s="500"/>
      <c r="D20" s="202">
        <v>12.9</v>
      </c>
      <c r="E20" s="203">
        <v>0.46</v>
      </c>
      <c r="F20" s="204" t="s">
        <v>295</v>
      </c>
      <c r="G20" s="200"/>
    </row>
  </sheetData>
  <sheetProtection selectLockedCells="1" selectUnlockedCells="1"/>
  <mergeCells count="18">
    <mergeCell ref="B16:C16"/>
    <mergeCell ref="B17:C17"/>
    <mergeCell ref="B18:C18"/>
    <mergeCell ref="B19:C19"/>
    <mergeCell ref="B20:C20"/>
    <mergeCell ref="B11:C11"/>
    <mergeCell ref="G11:G12"/>
    <mergeCell ref="B12:C12"/>
    <mergeCell ref="B13:C13"/>
    <mergeCell ref="B14:C14"/>
    <mergeCell ref="B15:C15"/>
    <mergeCell ref="A1:G7"/>
    <mergeCell ref="A8:A10"/>
    <mergeCell ref="B8:C10"/>
    <mergeCell ref="D8:D10"/>
    <mergeCell ref="E8:E10"/>
    <mergeCell ref="F8:F10"/>
    <mergeCell ref="G8:G10"/>
  </mergeCells>
  <pageMargins left="0.78749999999999998" right="0" top="0" bottom="0" header="0.51180555555555551" footer="0.51180555555555551"/>
  <pageSetup paperSize="9" scale="89"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IV42"/>
  <sheetViews>
    <sheetView view="pageBreakPreview" zoomScale="65" zoomScaleNormal="90" zoomScaleSheetLayoutView="65" workbookViewId="0">
      <selection activeCell="F17" sqref="F17"/>
    </sheetView>
  </sheetViews>
  <sheetFormatPr baseColWidth="10" defaultColWidth="9.1640625" defaultRowHeight="13"/>
  <cols>
    <col min="1" max="1" width="4" style="177" customWidth="1"/>
    <col min="2" max="2" width="5.33203125" style="178" customWidth="1"/>
    <col min="3" max="3" width="8.5" style="178" customWidth="1"/>
    <col min="4" max="5" width="7.5" style="177" customWidth="1"/>
    <col min="6" max="6" width="41.83203125" style="177" customWidth="1"/>
    <col min="7" max="7" width="17.83203125" style="177" customWidth="1"/>
    <col min="8" max="8" width="4.5" style="177" customWidth="1"/>
    <col min="9" max="16384" width="9.1640625" style="177"/>
  </cols>
  <sheetData>
    <row r="1" spans="1:256" ht="7.25" customHeight="1">
      <c r="A1" s="441"/>
      <c r="B1" s="441"/>
      <c r="C1" s="441"/>
      <c r="D1" s="441"/>
      <c r="E1" s="441"/>
      <c r="F1" s="441"/>
      <c r="G1" s="44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9.5" customHeight="1">
      <c r="A2" s="441"/>
      <c r="B2" s="441"/>
      <c r="C2" s="441"/>
      <c r="D2" s="441"/>
      <c r="E2" s="441"/>
      <c r="F2" s="441"/>
      <c r="G2" s="441"/>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1" customHeight="1">
      <c r="A3" s="441"/>
      <c r="B3" s="441"/>
      <c r="C3" s="441"/>
      <c r="D3" s="441"/>
      <c r="E3" s="441"/>
      <c r="F3" s="441"/>
      <c r="G3" s="441"/>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75" customHeight="1">
      <c r="A4" s="441"/>
      <c r="B4" s="441"/>
      <c r="C4" s="441"/>
      <c r="D4" s="441"/>
      <c r="E4" s="441"/>
      <c r="F4" s="441"/>
      <c r="G4" s="44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6" customHeight="1">
      <c r="A5" s="441"/>
      <c r="B5" s="441"/>
      <c r="C5" s="441"/>
      <c r="D5" s="441"/>
      <c r="E5" s="441"/>
      <c r="F5" s="441"/>
      <c r="G5" s="441"/>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5" customHeight="1">
      <c r="A6" s="441"/>
      <c r="B6" s="441"/>
      <c r="C6" s="441"/>
      <c r="D6" s="441"/>
      <c r="E6" s="441"/>
      <c r="F6" s="441"/>
      <c r="G6" s="44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3.5" customHeight="1">
      <c r="A7" s="441"/>
      <c r="B7" s="441"/>
      <c r="C7" s="441"/>
      <c r="D7" s="441"/>
      <c r="E7" s="441"/>
      <c r="F7" s="441"/>
      <c r="G7" s="441"/>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 customFormat="1" ht="21.75" customHeight="1">
      <c r="A8" s="442" t="s">
        <v>0</v>
      </c>
      <c r="B8" s="443" t="s">
        <v>1</v>
      </c>
      <c r="C8" s="443"/>
      <c r="D8" s="498" t="s">
        <v>84</v>
      </c>
      <c r="E8" s="498" t="s">
        <v>274</v>
      </c>
      <c r="F8" s="499" t="s">
        <v>5</v>
      </c>
      <c r="G8" s="445" t="s">
        <v>86</v>
      </c>
    </row>
    <row r="9" spans="1:256" s="3" customFormat="1" ht="32.25" customHeight="1">
      <c r="A9" s="442"/>
      <c r="B9" s="443"/>
      <c r="C9" s="443"/>
      <c r="D9" s="498"/>
      <c r="E9" s="498"/>
      <c r="F9" s="499"/>
      <c r="G9" s="445"/>
    </row>
    <row r="10" spans="1:256" s="3" customFormat="1" ht="10.5" customHeight="1">
      <c r="A10" s="442"/>
      <c r="B10" s="443"/>
      <c r="C10" s="443"/>
      <c r="D10" s="498"/>
      <c r="E10" s="498"/>
      <c r="F10" s="499"/>
      <c r="G10" s="445"/>
    </row>
    <row r="11" spans="1:256" s="3" customFormat="1" ht="68.25" customHeight="1">
      <c r="A11" s="179">
        <v>11</v>
      </c>
      <c r="B11" s="500" t="s">
        <v>296</v>
      </c>
      <c r="C11" s="500"/>
      <c r="D11" s="180">
        <v>6.2</v>
      </c>
      <c r="E11" s="181">
        <v>0.25</v>
      </c>
      <c r="F11" s="182" t="s">
        <v>297</v>
      </c>
      <c r="G11" s="200"/>
    </row>
    <row r="12" spans="1:256" s="3" customFormat="1" ht="75" customHeight="1">
      <c r="A12" s="205">
        <v>12</v>
      </c>
      <c r="B12" s="500" t="s">
        <v>298</v>
      </c>
      <c r="C12" s="500"/>
      <c r="D12" s="188">
        <v>8.8000000000000007</v>
      </c>
      <c r="E12" s="188">
        <v>0.36</v>
      </c>
      <c r="F12" s="206" t="s">
        <v>299</v>
      </c>
      <c r="G12" s="191"/>
    </row>
    <row r="13" spans="1:256" s="184" customFormat="1" ht="83.25" customHeight="1">
      <c r="A13" s="503">
        <v>13</v>
      </c>
      <c r="B13" s="500" t="s">
        <v>300</v>
      </c>
      <c r="C13" s="500"/>
      <c r="D13" s="203">
        <v>14.5</v>
      </c>
      <c r="E13" s="203">
        <v>0.48</v>
      </c>
      <c r="F13" s="204" t="s">
        <v>301</v>
      </c>
      <c r="G13" s="504"/>
    </row>
    <row r="14" spans="1:256" s="184" customFormat="1" ht="28.5" customHeight="1">
      <c r="A14" s="503"/>
      <c r="B14" s="500" t="s">
        <v>302</v>
      </c>
      <c r="C14" s="500"/>
      <c r="D14" s="203">
        <v>3.6</v>
      </c>
      <c r="E14" s="203">
        <v>0.01</v>
      </c>
      <c r="F14" s="204" t="s">
        <v>303</v>
      </c>
      <c r="G14" s="504"/>
    </row>
    <row r="15" spans="1:256" s="184" customFormat="1" ht="85.5" customHeight="1">
      <c r="A15" s="505">
        <v>14</v>
      </c>
      <c r="B15" s="500" t="s">
        <v>304</v>
      </c>
      <c r="C15" s="500"/>
      <c r="D15" s="202">
        <v>16.399999999999999</v>
      </c>
      <c r="E15" s="203">
        <v>0.49</v>
      </c>
      <c r="F15" s="204" t="s">
        <v>305</v>
      </c>
      <c r="G15" s="501"/>
    </row>
    <row r="16" spans="1:256" s="184" customFormat="1" ht="30.75" customHeight="1">
      <c r="A16" s="505"/>
      <c r="B16" s="500" t="s">
        <v>306</v>
      </c>
      <c r="C16" s="500"/>
      <c r="D16" s="202">
        <v>4.5999999999999996</v>
      </c>
      <c r="E16" s="203">
        <v>0.01</v>
      </c>
      <c r="F16" s="204" t="s">
        <v>307</v>
      </c>
      <c r="G16" s="501"/>
    </row>
    <row r="17" spans="1:7" s="184" customFormat="1" ht="87" customHeight="1">
      <c r="A17" s="205">
        <v>15</v>
      </c>
      <c r="B17" s="500" t="s">
        <v>308</v>
      </c>
      <c r="C17" s="500"/>
      <c r="D17" s="189">
        <v>6.8</v>
      </c>
      <c r="E17" s="189">
        <v>0.4</v>
      </c>
      <c r="F17" s="208" t="s">
        <v>309</v>
      </c>
      <c r="G17" s="191"/>
    </row>
    <row r="18" spans="1:7" s="184" customFormat="1" ht="109.5" customHeight="1">
      <c r="A18" s="205">
        <v>16</v>
      </c>
      <c r="B18" s="500" t="s">
        <v>310</v>
      </c>
      <c r="C18" s="500"/>
      <c r="D18" s="189">
        <v>16</v>
      </c>
      <c r="E18" s="189">
        <v>0.45</v>
      </c>
      <c r="F18" s="208" t="s">
        <v>311</v>
      </c>
      <c r="G18" s="191"/>
    </row>
    <row r="19" spans="1:7" s="184" customFormat="1" ht="132" customHeight="1">
      <c r="A19" s="205">
        <v>17</v>
      </c>
      <c r="B19" s="506" t="s">
        <v>312</v>
      </c>
      <c r="C19" s="506"/>
      <c r="D19" s="189">
        <v>6</v>
      </c>
      <c r="E19" s="189">
        <v>0.2</v>
      </c>
      <c r="F19" s="208" t="s">
        <v>313</v>
      </c>
      <c r="G19" s="191"/>
    </row>
    <row r="20" spans="1:7" s="3" customFormat="1" ht="63.75" customHeight="1">
      <c r="A20" s="192">
        <v>18</v>
      </c>
      <c r="B20" s="500" t="s">
        <v>314</v>
      </c>
      <c r="C20" s="500"/>
      <c r="D20" s="209">
        <v>7.2</v>
      </c>
      <c r="E20" s="210">
        <f>0.56*1.26*0.53</f>
        <v>0.37396800000000008</v>
      </c>
      <c r="F20" s="204" t="s">
        <v>315</v>
      </c>
      <c r="G20" s="183"/>
    </row>
    <row r="21" spans="1:7" ht="12.75" customHeight="1"/>
    <row r="22" spans="1:7" ht="12.75" customHeight="1"/>
    <row r="23" spans="1:7" ht="12.75" customHeight="1"/>
    <row r="24" spans="1:7" ht="12.75" customHeight="1"/>
    <row r="25" spans="1:7" ht="12.75" customHeight="1"/>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sheetData>
  <sheetProtection selectLockedCells="1" selectUnlockedCells="1"/>
  <mergeCells count="21">
    <mergeCell ref="B19:C19"/>
    <mergeCell ref="B20:C20"/>
    <mergeCell ref="A15:A16"/>
    <mergeCell ref="B15:C15"/>
    <mergeCell ref="G15:G16"/>
    <mergeCell ref="B16:C16"/>
    <mergeCell ref="B17:C17"/>
    <mergeCell ref="B18:C18"/>
    <mergeCell ref="B11:C11"/>
    <mergeCell ref="B12:C12"/>
    <mergeCell ref="A13:A14"/>
    <mergeCell ref="B13:C13"/>
    <mergeCell ref="G13:G14"/>
    <mergeCell ref="B14:C14"/>
    <mergeCell ref="A1:G7"/>
    <mergeCell ref="A8:A10"/>
    <mergeCell ref="B8:C10"/>
    <mergeCell ref="D8:D10"/>
    <mergeCell ref="E8:E10"/>
    <mergeCell ref="F8:F10"/>
    <mergeCell ref="G8:G10"/>
  </mergeCells>
  <pageMargins left="0.70833333333333337" right="0.70833333333333337" top="0.35416666666666669" bottom="0.15763888888888888" header="0.51180555555555551" footer="0.51180555555555551"/>
  <pageSetup paperSize="9" scale="85"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IV42"/>
  <sheetViews>
    <sheetView view="pageBreakPreview" topLeftCell="V31" zoomScale="65" zoomScaleNormal="80" zoomScaleSheetLayoutView="65" workbookViewId="0">
      <selection activeCell="AC17" sqref="AC17"/>
    </sheetView>
  </sheetViews>
  <sheetFormatPr baseColWidth="10" defaultColWidth="9.1640625" defaultRowHeight="13"/>
  <cols>
    <col min="1" max="1" width="5.33203125" style="177" customWidth="1"/>
    <col min="2" max="2" width="7.6640625" style="178" customWidth="1"/>
    <col min="3" max="3" width="3.33203125" style="178" customWidth="1"/>
    <col min="4" max="4" width="14.6640625" style="177" customWidth="1"/>
    <col min="5" max="5" width="8.6640625" style="177" customWidth="1"/>
    <col min="6" max="6" width="7.5" style="177" customWidth="1"/>
    <col min="7" max="7" width="37.83203125" style="177" customWidth="1"/>
    <col min="8" max="8" width="19.33203125" style="177" customWidth="1"/>
    <col min="9" max="9" width="5" style="177" customWidth="1"/>
    <col min="10" max="24" width="9.1640625" style="177"/>
    <col min="25" max="25" width="10.6640625" style="177" customWidth="1"/>
    <col min="26" max="27" width="9.1640625" style="177"/>
    <col min="28" max="28" width="25.1640625" style="177" customWidth="1"/>
    <col min="29" max="29" width="14" style="177" customWidth="1"/>
    <col min="30" max="30" width="4.33203125" style="177" customWidth="1"/>
    <col min="31" max="16384" width="9.1640625" style="177"/>
  </cols>
  <sheetData>
    <row r="1" spans="1:256" ht="7.25" customHeight="1">
      <c r="A1" s="507"/>
      <c r="B1" s="507"/>
      <c r="C1" s="507"/>
      <c r="D1" s="508"/>
      <c r="E1" s="508"/>
      <c r="F1" s="508"/>
      <c r="G1" s="508"/>
      <c r="H1" s="508"/>
      <c r="I1" s="211"/>
      <c r="J1"/>
      <c r="K1"/>
      <c r="L1"/>
      <c r="M1"/>
      <c r="N1"/>
      <c r="O1"/>
      <c r="P1"/>
      <c r="Q1"/>
      <c r="R1"/>
      <c r="S1"/>
      <c r="T1"/>
      <c r="U1"/>
      <c r="V1" s="507"/>
      <c r="W1" s="507"/>
      <c r="X1" s="507"/>
      <c r="Y1" s="509"/>
      <c r="Z1" s="509"/>
      <c r="AA1" s="509"/>
      <c r="AB1" s="509"/>
      <c r="AC1" s="509"/>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9.5" customHeight="1">
      <c r="A2" s="507"/>
      <c r="B2" s="507"/>
      <c r="C2" s="507"/>
      <c r="D2" s="508"/>
      <c r="E2" s="508"/>
      <c r="F2" s="508"/>
      <c r="G2" s="508"/>
      <c r="H2" s="508"/>
      <c r="I2" s="211"/>
      <c r="J2"/>
      <c r="K2"/>
      <c r="L2"/>
      <c r="M2"/>
      <c r="N2"/>
      <c r="O2"/>
      <c r="P2"/>
      <c r="Q2"/>
      <c r="R2"/>
      <c r="S2"/>
      <c r="T2"/>
      <c r="U2"/>
      <c r="V2" s="507"/>
      <c r="W2" s="507"/>
      <c r="X2" s="507"/>
      <c r="Y2" s="509"/>
      <c r="Z2" s="509"/>
      <c r="AA2" s="509"/>
      <c r="AB2" s="509"/>
      <c r="AC2" s="509"/>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1" customHeight="1">
      <c r="A3" s="507"/>
      <c r="B3" s="507"/>
      <c r="C3" s="507"/>
      <c r="D3" s="508"/>
      <c r="E3" s="508"/>
      <c r="F3" s="508"/>
      <c r="G3" s="508"/>
      <c r="H3" s="508"/>
      <c r="I3" s="211"/>
      <c r="J3"/>
      <c r="K3"/>
      <c r="L3"/>
      <c r="M3"/>
      <c r="N3"/>
      <c r="O3"/>
      <c r="P3"/>
      <c r="Q3"/>
      <c r="R3"/>
      <c r="S3"/>
      <c r="T3"/>
      <c r="U3"/>
      <c r="V3" s="507"/>
      <c r="W3" s="507"/>
      <c r="X3" s="507"/>
      <c r="Y3" s="509"/>
      <c r="Z3" s="509"/>
      <c r="AA3" s="509"/>
      <c r="AB3" s="509"/>
      <c r="AC3" s="509"/>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8" customHeight="1">
      <c r="A4" s="507"/>
      <c r="B4" s="507"/>
      <c r="C4" s="507"/>
      <c r="D4" s="508"/>
      <c r="E4" s="508"/>
      <c r="F4" s="508"/>
      <c r="G4" s="508"/>
      <c r="H4" s="508"/>
      <c r="I4" s="211"/>
      <c r="J4"/>
      <c r="K4"/>
      <c r="L4"/>
      <c r="M4"/>
      <c r="N4"/>
      <c r="O4"/>
      <c r="P4"/>
      <c r="Q4"/>
      <c r="R4"/>
      <c r="S4"/>
      <c r="T4"/>
      <c r="U4"/>
      <c r="V4" s="507"/>
      <c r="W4" s="507"/>
      <c r="X4" s="507"/>
      <c r="Y4" s="509"/>
      <c r="Z4" s="509"/>
      <c r="AA4" s="509"/>
      <c r="AB4" s="509"/>
      <c r="AC4" s="509"/>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9.75" customHeight="1">
      <c r="A5" s="507"/>
      <c r="B5" s="507"/>
      <c r="C5" s="507"/>
      <c r="D5" s="508"/>
      <c r="E5" s="508"/>
      <c r="F5" s="508"/>
      <c r="G5" s="508"/>
      <c r="H5" s="508"/>
      <c r="I5" s="211"/>
      <c r="J5"/>
      <c r="K5"/>
      <c r="L5"/>
      <c r="M5"/>
      <c r="N5"/>
      <c r="O5"/>
      <c r="P5"/>
      <c r="Q5"/>
      <c r="R5"/>
      <c r="S5"/>
      <c r="T5"/>
      <c r="U5"/>
      <c r="V5" s="507"/>
      <c r="W5" s="507"/>
      <c r="X5" s="507"/>
      <c r="Y5" s="509"/>
      <c r="Z5" s="509"/>
      <c r="AA5" s="509"/>
      <c r="AB5" s="509"/>
      <c r="AC5" s="509"/>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8" customHeight="1">
      <c r="A6" s="507"/>
      <c r="B6" s="507"/>
      <c r="C6" s="507"/>
      <c r="D6" s="481" t="s">
        <v>316</v>
      </c>
      <c r="E6" s="481"/>
      <c r="F6" s="481"/>
      <c r="G6" s="481"/>
      <c r="H6" s="481"/>
      <c r="J6"/>
      <c r="K6"/>
      <c r="L6"/>
      <c r="M6"/>
      <c r="N6"/>
      <c r="O6"/>
      <c r="P6"/>
      <c r="Q6"/>
      <c r="R6"/>
      <c r="S6"/>
      <c r="T6"/>
      <c r="U6"/>
      <c r="V6" s="507"/>
      <c r="W6" s="507"/>
      <c r="X6" s="507"/>
      <c r="Y6" s="510" t="s">
        <v>316</v>
      </c>
      <c r="Z6" s="510"/>
      <c r="AA6" s="510"/>
      <c r="AB6" s="510"/>
      <c r="AC6" s="510"/>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5.75" customHeight="1">
      <c r="A7" s="507"/>
      <c r="B7" s="507"/>
      <c r="C7" s="507"/>
      <c r="D7" s="481"/>
      <c r="E7" s="481"/>
      <c r="F7" s="481"/>
      <c r="G7" s="481"/>
      <c r="H7" s="481"/>
      <c r="I7" s="212"/>
      <c r="J7"/>
      <c r="K7"/>
      <c r="L7"/>
      <c r="M7"/>
      <c r="N7"/>
      <c r="O7"/>
      <c r="P7"/>
      <c r="Q7"/>
      <c r="R7"/>
      <c r="S7"/>
      <c r="T7"/>
      <c r="U7"/>
      <c r="V7" s="507"/>
      <c r="W7" s="507"/>
      <c r="X7" s="507"/>
      <c r="Y7" s="510"/>
      <c r="Z7" s="510"/>
      <c r="AA7" s="510"/>
      <c r="AB7" s="510"/>
      <c r="AC7" s="510"/>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 customFormat="1" ht="41.25" customHeight="1">
      <c r="A8" s="511" t="s">
        <v>0</v>
      </c>
      <c r="B8" s="512" t="s">
        <v>1</v>
      </c>
      <c r="C8" s="512"/>
      <c r="D8" s="512"/>
      <c r="E8" s="454" t="s">
        <v>84</v>
      </c>
      <c r="F8" s="454" t="s">
        <v>274</v>
      </c>
      <c r="G8" s="513" t="s">
        <v>5</v>
      </c>
      <c r="H8" s="514" t="s">
        <v>86</v>
      </c>
      <c r="I8" s="515"/>
      <c r="V8" s="511" t="s">
        <v>0</v>
      </c>
      <c r="W8" s="512" t="s">
        <v>1</v>
      </c>
      <c r="X8" s="512"/>
      <c r="Y8" s="512"/>
      <c r="Z8" s="454" t="s">
        <v>84</v>
      </c>
      <c r="AA8" s="454" t="s">
        <v>274</v>
      </c>
      <c r="AB8" s="513" t="s">
        <v>5</v>
      </c>
      <c r="AC8" s="511" t="s">
        <v>86</v>
      </c>
    </row>
    <row r="9" spans="1:256" s="3" customFormat="1" ht="14.25" customHeight="1">
      <c r="A9" s="511"/>
      <c r="B9" s="512"/>
      <c r="C9" s="512"/>
      <c r="D9" s="512"/>
      <c r="E9" s="454"/>
      <c r="F9" s="454"/>
      <c r="G9" s="513"/>
      <c r="H9" s="514"/>
      <c r="I9" s="515"/>
      <c r="V9" s="511"/>
      <c r="W9" s="512"/>
      <c r="X9" s="512"/>
      <c r="Y9" s="512"/>
      <c r="Z9" s="454"/>
      <c r="AA9" s="454"/>
      <c r="AB9" s="513"/>
      <c r="AC9" s="511"/>
    </row>
    <row r="10" spans="1:256" s="3" customFormat="1" ht="12.75" customHeight="1">
      <c r="A10" s="511"/>
      <c r="B10" s="512"/>
      <c r="C10" s="512"/>
      <c r="D10" s="512"/>
      <c r="E10" s="454"/>
      <c r="F10" s="454"/>
      <c r="G10" s="513"/>
      <c r="H10" s="514"/>
      <c r="I10" s="515"/>
      <c r="V10" s="511"/>
      <c r="W10" s="512"/>
      <c r="X10" s="512"/>
      <c r="Y10" s="512"/>
      <c r="Z10" s="454"/>
      <c r="AA10" s="454"/>
      <c r="AB10" s="513"/>
      <c r="AC10" s="511"/>
    </row>
    <row r="11" spans="1:256" s="3" customFormat="1" ht="41.25" customHeight="1">
      <c r="A11" s="192">
        <v>19</v>
      </c>
      <c r="B11" s="506" t="s">
        <v>317</v>
      </c>
      <c r="C11" s="506"/>
      <c r="D11" s="506"/>
      <c r="E11" s="213">
        <v>3.8</v>
      </c>
      <c r="F11" s="214">
        <v>0.1</v>
      </c>
      <c r="G11" s="516" t="s">
        <v>318</v>
      </c>
      <c r="H11" s="517"/>
      <c r="I11" s="216"/>
      <c r="V11" s="192">
        <v>19</v>
      </c>
      <c r="W11" s="518" t="s">
        <v>317</v>
      </c>
      <c r="X11" s="518"/>
      <c r="Y11" s="518"/>
      <c r="Z11" s="217">
        <v>3.8</v>
      </c>
      <c r="AA11" s="217">
        <v>0.1</v>
      </c>
      <c r="AB11" s="519" t="s">
        <v>318</v>
      </c>
      <c r="AC11" s="520"/>
    </row>
    <row r="12" spans="1:256" s="3" customFormat="1" ht="75.5" customHeight="1">
      <c r="A12" s="218">
        <v>20</v>
      </c>
      <c r="B12" s="506" t="s">
        <v>319</v>
      </c>
      <c r="C12" s="506"/>
      <c r="D12" s="506"/>
      <c r="E12" s="213">
        <v>3.8</v>
      </c>
      <c r="F12" s="214">
        <v>0.1</v>
      </c>
      <c r="G12" s="516"/>
      <c r="H12" s="517"/>
      <c r="I12" s="216"/>
      <c r="V12" s="218">
        <v>20</v>
      </c>
      <c r="W12" s="518" t="s">
        <v>319</v>
      </c>
      <c r="X12" s="518"/>
      <c r="Y12" s="518"/>
      <c r="Z12" s="217">
        <v>3.8</v>
      </c>
      <c r="AA12" s="217">
        <v>0.1</v>
      </c>
      <c r="AB12" s="519"/>
      <c r="AC12" s="520"/>
    </row>
    <row r="13" spans="1:256" s="184" customFormat="1" ht="39" customHeight="1">
      <c r="A13" s="179">
        <v>21</v>
      </c>
      <c r="B13" s="521" t="s">
        <v>320</v>
      </c>
      <c r="C13" s="521"/>
      <c r="D13" s="521"/>
      <c r="E13" s="180">
        <v>4.5999999999999996</v>
      </c>
      <c r="F13" s="181">
        <f t="shared" ref="F13:F14" si="0">0.49*1.45*0.335</f>
        <v>0.23801750000000002</v>
      </c>
      <c r="G13" s="522" t="s">
        <v>321</v>
      </c>
      <c r="H13" s="501"/>
      <c r="I13" s="216"/>
      <c r="V13" s="219">
        <v>21</v>
      </c>
      <c r="W13" s="523" t="s">
        <v>320</v>
      </c>
      <c r="X13" s="523"/>
      <c r="Y13" s="523"/>
      <c r="Z13" s="220">
        <v>4.5999999999999996</v>
      </c>
      <c r="AA13" s="221">
        <f t="shared" ref="AA13:AA14" si="1">0.49*1.45*0.335</f>
        <v>0.23801750000000002</v>
      </c>
      <c r="AB13" s="524" t="s">
        <v>321</v>
      </c>
      <c r="AC13" s="525"/>
    </row>
    <row r="14" spans="1:256" s="184" customFormat="1" ht="80.25" customHeight="1">
      <c r="A14" s="179">
        <v>22</v>
      </c>
      <c r="B14" s="526" t="s">
        <v>322</v>
      </c>
      <c r="C14" s="526"/>
      <c r="D14" s="526"/>
      <c r="E14" s="180">
        <v>4.5999999999999996</v>
      </c>
      <c r="F14" s="181">
        <f t="shared" si="0"/>
        <v>0.23801750000000002</v>
      </c>
      <c r="G14" s="522"/>
      <c r="H14" s="501"/>
      <c r="I14" s="216"/>
      <c r="V14" s="219">
        <v>22</v>
      </c>
      <c r="W14" s="527" t="s">
        <v>322</v>
      </c>
      <c r="X14" s="527"/>
      <c r="Y14" s="527"/>
      <c r="Z14" s="220">
        <v>4.5999999999999996</v>
      </c>
      <c r="AA14" s="221">
        <f t="shared" si="1"/>
        <v>0.23801750000000002</v>
      </c>
      <c r="AB14" s="524"/>
      <c r="AC14" s="525"/>
    </row>
    <row r="15" spans="1:256" s="184" customFormat="1" ht="39" customHeight="1">
      <c r="A15" s="179">
        <v>23</v>
      </c>
      <c r="B15" s="526" t="s">
        <v>323</v>
      </c>
      <c r="C15" s="526"/>
      <c r="D15" s="526"/>
      <c r="E15" s="180">
        <v>9.5</v>
      </c>
      <c r="F15" s="181">
        <f t="shared" ref="F15:F16" si="2">0.76*1.43*0.33</f>
        <v>0.35864400000000002</v>
      </c>
      <c r="G15" s="522" t="s">
        <v>324</v>
      </c>
      <c r="H15" s="501"/>
      <c r="V15" s="219">
        <v>23</v>
      </c>
      <c r="W15" s="527" t="s">
        <v>323</v>
      </c>
      <c r="X15" s="527"/>
      <c r="Y15" s="527"/>
      <c r="Z15" s="220">
        <v>9.5</v>
      </c>
      <c r="AA15" s="221">
        <f t="shared" ref="AA15:AA16" si="3">0.76*1.43*0.33</f>
        <v>0.35864400000000002</v>
      </c>
      <c r="AB15" s="524" t="s">
        <v>324</v>
      </c>
      <c r="AC15" s="525"/>
    </row>
    <row r="16" spans="1:256" s="184" customFormat="1" ht="73.75" customHeight="1">
      <c r="A16" s="179">
        <v>24</v>
      </c>
      <c r="B16" s="526" t="s">
        <v>325</v>
      </c>
      <c r="C16" s="526"/>
      <c r="D16" s="526"/>
      <c r="E16" s="180">
        <v>9.5</v>
      </c>
      <c r="F16" s="181">
        <f t="shared" si="2"/>
        <v>0.35864400000000002</v>
      </c>
      <c r="G16" s="522"/>
      <c r="H16" s="501"/>
      <c r="V16" s="219">
        <v>24</v>
      </c>
      <c r="W16" s="527" t="s">
        <v>325</v>
      </c>
      <c r="X16" s="527"/>
      <c r="Y16" s="527"/>
      <c r="Z16" s="220">
        <v>9.5</v>
      </c>
      <c r="AA16" s="221">
        <f t="shared" si="3"/>
        <v>0.35864400000000002</v>
      </c>
      <c r="AB16" s="524"/>
      <c r="AC16" s="525"/>
    </row>
    <row r="17" spans="1:29" s="184" customFormat="1" ht="39.75" customHeight="1">
      <c r="A17" s="179">
        <v>25</v>
      </c>
      <c r="B17" s="526" t="s">
        <v>326</v>
      </c>
      <c r="C17" s="526"/>
      <c r="D17" s="526"/>
      <c r="E17" s="180">
        <v>10</v>
      </c>
      <c r="F17" s="181">
        <f>0.8*1.43*0.37</f>
        <v>0.42327999999999993</v>
      </c>
      <c r="G17" s="522" t="s">
        <v>327</v>
      </c>
      <c r="H17" s="501"/>
      <c r="V17" s="219">
        <v>25</v>
      </c>
      <c r="W17" s="527" t="s">
        <v>326</v>
      </c>
      <c r="X17" s="527"/>
      <c r="Y17" s="527"/>
      <c r="Z17" s="220">
        <v>10</v>
      </c>
      <c r="AA17" s="221">
        <f>0.8*1.43*0.37</f>
        <v>0.42327999999999993</v>
      </c>
      <c r="AB17" s="524" t="s">
        <v>327</v>
      </c>
      <c r="AC17" s="525"/>
    </row>
    <row r="18" spans="1:29" s="184" customFormat="1" ht="63.5" customHeight="1">
      <c r="A18" s="179">
        <v>26</v>
      </c>
      <c r="B18" s="526" t="s">
        <v>328</v>
      </c>
      <c r="C18" s="526"/>
      <c r="D18" s="526"/>
      <c r="E18" s="180">
        <v>10</v>
      </c>
      <c r="F18" s="181">
        <v>0.42327999999999993</v>
      </c>
      <c r="G18" s="522"/>
      <c r="H18" s="501"/>
      <c r="V18" s="219">
        <v>26</v>
      </c>
      <c r="W18" s="527" t="s">
        <v>328</v>
      </c>
      <c r="X18" s="527"/>
      <c r="Y18" s="527"/>
      <c r="Z18" s="220">
        <v>10</v>
      </c>
      <c r="AA18" s="221">
        <v>0.42327999999999993</v>
      </c>
      <c r="AB18" s="524"/>
      <c r="AC18" s="525"/>
    </row>
    <row r="19" spans="1:29" s="184" customFormat="1" ht="34.5" customHeight="1">
      <c r="A19" s="179">
        <v>27</v>
      </c>
      <c r="B19" s="526" t="s">
        <v>329</v>
      </c>
      <c r="C19" s="526"/>
      <c r="D19" s="526"/>
      <c r="E19" s="180">
        <v>14.8</v>
      </c>
      <c r="F19" s="181">
        <v>0.83</v>
      </c>
      <c r="G19" s="522" t="s">
        <v>330</v>
      </c>
      <c r="H19" s="501"/>
      <c r="V19" s="219">
        <v>27</v>
      </c>
      <c r="W19" s="527" t="s">
        <v>329</v>
      </c>
      <c r="X19" s="527"/>
      <c r="Y19" s="527"/>
      <c r="Z19" s="220">
        <v>14.8</v>
      </c>
      <c r="AA19" s="221">
        <v>0.83</v>
      </c>
      <c r="AB19" s="524" t="s">
        <v>330</v>
      </c>
      <c r="AC19" s="525"/>
    </row>
    <row r="20" spans="1:29" s="184" customFormat="1" ht="66.25" customHeight="1">
      <c r="A20" s="179">
        <v>28</v>
      </c>
      <c r="B20" s="526" t="s">
        <v>331</v>
      </c>
      <c r="C20" s="526"/>
      <c r="D20" s="526"/>
      <c r="E20" s="180">
        <v>14.8</v>
      </c>
      <c r="F20" s="181">
        <v>0.83</v>
      </c>
      <c r="G20" s="522"/>
      <c r="H20" s="501"/>
      <c r="V20" s="219">
        <v>28</v>
      </c>
      <c r="W20" s="527" t="s">
        <v>331</v>
      </c>
      <c r="X20" s="527"/>
      <c r="Y20" s="527"/>
      <c r="Z20" s="220">
        <v>14.8</v>
      </c>
      <c r="AA20" s="221">
        <v>0.83</v>
      </c>
      <c r="AB20" s="524"/>
      <c r="AC20" s="525"/>
    </row>
    <row r="21" spans="1:29" s="184" customFormat="1" ht="39.75" customHeight="1">
      <c r="A21" s="187">
        <v>29</v>
      </c>
      <c r="B21" s="526" t="s">
        <v>332</v>
      </c>
      <c r="C21" s="526"/>
      <c r="D21" s="526"/>
      <c r="E21" s="202">
        <v>4.3</v>
      </c>
      <c r="F21" s="203">
        <v>0.15</v>
      </c>
      <c r="G21" s="522" t="s">
        <v>333</v>
      </c>
      <c r="H21" s="501"/>
      <c r="V21" s="223">
        <v>29</v>
      </c>
      <c r="W21" s="527" t="s">
        <v>332</v>
      </c>
      <c r="X21" s="527"/>
      <c r="Y21" s="527"/>
      <c r="Z21" s="224">
        <v>4.3</v>
      </c>
      <c r="AA21" s="225">
        <v>0.15</v>
      </c>
      <c r="AB21" s="524" t="s">
        <v>333</v>
      </c>
      <c r="AC21" s="525"/>
    </row>
    <row r="22" spans="1:29" s="184" customFormat="1" ht="70.75" customHeight="1">
      <c r="A22" s="179">
        <v>30</v>
      </c>
      <c r="B22" s="526" t="s">
        <v>334</v>
      </c>
      <c r="C22" s="526"/>
      <c r="D22" s="526"/>
      <c r="E22" s="202">
        <v>4.3</v>
      </c>
      <c r="F22" s="203">
        <v>0.15</v>
      </c>
      <c r="G22" s="522"/>
      <c r="H22" s="501"/>
      <c r="V22" s="219">
        <v>30</v>
      </c>
      <c r="W22" s="527" t="s">
        <v>334</v>
      </c>
      <c r="X22" s="527"/>
      <c r="Y22" s="527"/>
      <c r="Z22" s="224">
        <v>4.3</v>
      </c>
      <c r="AA22" s="225">
        <v>0.15</v>
      </c>
      <c r="AB22" s="524"/>
      <c r="AC22" s="525"/>
    </row>
    <row r="23" spans="1:29" s="184" customFormat="1" ht="99.75" customHeight="1">
      <c r="A23" s="179">
        <v>31</v>
      </c>
      <c r="B23" s="528" t="s">
        <v>335</v>
      </c>
      <c r="C23" s="528"/>
      <c r="D23" s="528"/>
      <c r="E23" s="195">
        <v>11.3</v>
      </c>
      <c r="F23" s="196">
        <f>0.75*1.5*0.44</f>
        <v>0.495</v>
      </c>
      <c r="G23" s="182" t="s">
        <v>336</v>
      </c>
      <c r="H23" s="198"/>
      <c r="V23" s="219">
        <v>31</v>
      </c>
      <c r="W23" s="529" t="s">
        <v>335</v>
      </c>
      <c r="X23" s="529"/>
      <c r="Y23" s="529"/>
      <c r="Z23" s="220">
        <v>11.3</v>
      </c>
      <c r="AA23" s="221">
        <f>0.75*1.5*0.44</f>
        <v>0.495</v>
      </c>
      <c r="AB23" s="226" t="s">
        <v>336</v>
      </c>
      <c r="AC23" s="227"/>
    </row>
    <row r="24" spans="1:29" s="184" customFormat="1" ht="33.75" customHeight="1">
      <c r="A24" s="187">
        <v>32</v>
      </c>
      <c r="B24" s="528" t="s">
        <v>337</v>
      </c>
      <c r="C24" s="528"/>
      <c r="D24" s="528"/>
      <c r="E24" s="228">
        <v>8.1999999999999993</v>
      </c>
      <c r="F24" s="203">
        <f t="shared" ref="F24:F25" si="4">0.77*1.23*0.4</f>
        <v>0.37884000000000007</v>
      </c>
      <c r="G24" s="522" t="s">
        <v>338</v>
      </c>
      <c r="H24" s="501"/>
      <c r="V24" s="223">
        <v>32</v>
      </c>
      <c r="W24" s="529" t="s">
        <v>337</v>
      </c>
      <c r="X24" s="529"/>
      <c r="Y24" s="529"/>
      <c r="Z24" s="229">
        <v>8.1999999999999993</v>
      </c>
      <c r="AA24" s="225">
        <f t="shared" ref="AA24:AA25" si="5">0.77*1.23*0.4</f>
        <v>0.37884000000000007</v>
      </c>
      <c r="AB24" s="524" t="s">
        <v>338</v>
      </c>
      <c r="AC24" s="525"/>
    </row>
    <row r="25" spans="1:29" s="184" customFormat="1" ht="72.75" customHeight="1">
      <c r="A25" s="187">
        <v>33</v>
      </c>
      <c r="B25" s="528" t="s">
        <v>339</v>
      </c>
      <c r="C25" s="528"/>
      <c r="D25" s="528"/>
      <c r="E25" s="228">
        <v>8.1999999999999993</v>
      </c>
      <c r="F25" s="203">
        <f t="shared" si="4"/>
        <v>0.37884000000000007</v>
      </c>
      <c r="G25" s="522"/>
      <c r="H25" s="501"/>
      <c r="V25" s="223">
        <v>33</v>
      </c>
      <c r="W25" s="529" t="s">
        <v>339</v>
      </c>
      <c r="X25" s="529"/>
      <c r="Y25" s="529"/>
      <c r="Z25" s="229">
        <v>8.1999999999999993</v>
      </c>
      <c r="AA25" s="225">
        <f t="shared" si="5"/>
        <v>0.37884000000000007</v>
      </c>
      <c r="AB25" s="524"/>
      <c r="AC25" s="525"/>
    </row>
    <row r="26" spans="1:29" s="184" customFormat="1" ht="102.5" customHeight="1">
      <c r="A26" s="187">
        <v>34</v>
      </c>
      <c r="B26" s="528" t="s">
        <v>340</v>
      </c>
      <c r="C26" s="528"/>
      <c r="D26" s="528"/>
      <c r="E26" s="228">
        <v>19.72</v>
      </c>
      <c r="F26" s="203">
        <v>0.68</v>
      </c>
      <c r="G26" s="204" t="s">
        <v>341</v>
      </c>
      <c r="H26" s="200"/>
      <c r="V26" s="223">
        <v>34</v>
      </c>
      <c r="W26" s="529" t="s">
        <v>340</v>
      </c>
      <c r="X26" s="529"/>
      <c r="Y26" s="529"/>
      <c r="Z26" s="229">
        <v>19.72</v>
      </c>
      <c r="AA26" s="225">
        <v>0.68</v>
      </c>
      <c r="AB26" s="222" t="s">
        <v>341</v>
      </c>
      <c r="AC26" s="230"/>
    </row>
    <row r="27" spans="1:29" s="184" customFormat="1" ht="107.25" customHeight="1">
      <c r="A27" s="187">
        <v>35</v>
      </c>
      <c r="B27" s="528" t="s">
        <v>342</v>
      </c>
      <c r="C27" s="528"/>
      <c r="D27" s="528"/>
      <c r="E27" s="228">
        <v>38.799999999999997</v>
      </c>
      <c r="F27" s="203">
        <f>0.68*1.22*0.2</f>
        <v>0.16592000000000001</v>
      </c>
      <c r="G27" s="204" t="s">
        <v>343</v>
      </c>
      <c r="H27" s="200"/>
      <c r="V27" s="223">
        <v>35</v>
      </c>
      <c r="W27" s="529" t="s">
        <v>342</v>
      </c>
      <c r="X27" s="529"/>
      <c r="Y27" s="529"/>
      <c r="Z27" s="229">
        <v>38.799999999999997</v>
      </c>
      <c r="AA27" s="225">
        <f>0.68*1.22*0.2</f>
        <v>0.16592000000000001</v>
      </c>
      <c r="AB27" s="222" t="s">
        <v>343</v>
      </c>
      <c r="AC27" s="230"/>
    </row>
    <row r="28" spans="1:29" s="184" customFormat="1" ht="18.75" customHeight="1">
      <c r="A28" s="530" t="s">
        <v>344</v>
      </c>
      <c r="B28" s="530"/>
      <c r="C28" s="530"/>
      <c r="D28" s="530"/>
      <c r="E28" s="530"/>
      <c r="F28" s="530"/>
      <c r="G28" s="530"/>
      <c r="H28" s="530"/>
      <c r="V28" s="531" t="s">
        <v>344</v>
      </c>
      <c r="W28" s="531"/>
      <c r="X28" s="531"/>
      <c r="Y28" s="531"/>
      <c r="Z28" s="531"/>
      <c r="AA28" s="531"/>
      <c r="AB28" s="531"/>
      <c r="AC28" s="531"/>
    </row>
    <row r="29" spans="1:29" s="184" customFormat="1" ht="32.5" customHeight="1">
      <c r="A29" s="532" t="s">
        <v>345</v>
      </c>
      <c r="B29" s="532"/>
      <c r="C29" s="532"/>
      <c r="D29" s="231" t="s">
        <v>346</v>
      </c>
      <c r="E29" s="533" t="s">
        <v>347</v>
      </c>
      <c r="F29" s="533"/>
      <c r="G29" s="533"/>
      <c r="H29" s="232"/>
      <c r="V29" s="534" t="s">
        <v>345</v>
      </c>
      <c r="W29" s="534"/>
      <c r="X29" s="534"/>
      <c r="Y29" s="233" t="s">
        <v>346</v>
      </c>
      <c r="Z29" s="535" t="s">
        <v>347</v>
      </c>
      <c r="AA29" s="535"/>
      <c r="AB29" s="535"/>
      <c r="AC29" s="234"/>
    </row>
    <row r="30" spans="1:29" s="184" customFormat="1" ht="15.75" customHeight="1">
      <c r="A30" s="536" t="s">
        <v>348</v>
      </c>
      <c r="B30" s="536"/>
      <c r="C30" s="536"/>
      <c r="D30" s="537">
        <v>200</v>
      </c>
      <c r="E30" s="538" t="s">
        <v>349</v>
      </c>
      <c r="F30" s="538"/>
      <c r="G30" s="538"/>
      <c r="H30" s="236"/>
      <c r="V30" s="539" t="s">
        <v>348</v>
      </c>
      <c r="W30" s="539"/>
      <c r="X30" s="539"/>
      <c r="Y30" s="540">
        <v>200</v>
      </c>
      <c r="Z30" s="541" t="s">
        <v>349</v>
      </c>
      <c r="AA30" s="541"/>
      <c r="AB30" s="541"/>
      <c r="AC30" s="238"/>
    </row>
    <row r="31" spans="1:29" s="184" customFormat="1" ht="14.25" customHeight="1">
      <c r="A31" s="536"/>
      <c r="B31" s="536"/>
      <c r="C31" s="536"/>
      <c r="D31" s="537"/>
      <c r="E31" s="542" t="s">
        <v>350</v>
      </c>
      <c r="F31" s="542"/>
      <c r="G31" s="542"/>
      <c r="H31" s="236"/>
      <c r="V31" s="539"/>
      <c r="W31" s="539"/>
      <c r="X31" s="539"/>
      <c r="Y31" s="540"/>
      <c r="Z31" s="543" t="s">
        <v>350</v>
      </c>
      <c r="AA31" s="543"/>
      <c r="AB31" s="543"/>
      <c r="AC31" s="238"/>
    </row>
    <row r="32" spans="1:29" s="184" customFormat="1" ht="26" customHeight="1">
      <c r="A32" s="544" t="s">
        <v>351</v>
      </c>
      <c r="B32" s="544"/>
      <c r="C32" s="544"/>
      <c r="D32" s="537" t="s">
        <v>352</v>
      </c>
      <c r="E32" s="542" t="s">
        <v>353</v>
      </c>
      <c r="F32" s="542"/>
      <c r="G32" s="542"/>
      <c r="H32" s="236"/>
      <c r="I32" s="239"/>
      <c r="V32" s="545" t="s">
        <v>351</v>
      </c>
      <c r="W32" s="545"/>
      <c r="X32" s="545"/>
      <c r="Y32" s="540" t="s">
        <v>352</v>
      </c>
      <c r="Z32" s="543" t="s">
        <v>353</v>
      </c>
      <c r="AA32" s="543"/>
      <c r="AB32" s="543"/>
      <c r="AC32" s="238"/>
    </row>
    <row r="33" spans="1:29" s="184" customFormat="1" ht="27" customHeight="1">
      <c r="A33" s="544"/>
      <c r="B33" s="544"/>
      <c r="C33" s="544"/>
      <c r="D33" s="537"/>
      <c r="E33" s="542" t="s">
        <v>354</v>
      </c>
      <c r="F33" s="542"/>
      <c r="G33" s="542"/>
      <c r="H33" s="236"/>
      <c r="I33" s="239"/>
      <c r="V33" s="545"/>
      <c r="W33" s="545"/>
      <c r="X33" s="545"/>
      <c r="Y33" s="540"/>
      <c r="Z33" s="543" t="s">
        <v>354</v>
      </c>
      <c r="AA33" s="543"/>
      <c r="AB33" s="543"/>
      <c r="AC33" s="238"/>
    </row>
    <row r="34" spans="1:29" s="184" customFormat="1" ht="12.75" customHeight="1">
      <c r="A34" s="546" t="s">
        <v>355</v>
      </c>
      <c r="B34" s="546"/>
      <c r="C34" s="546"/>
      <c r="D34" s="235">
        <v>250</v>
      </c>
      <c r="E34" s="542" t="s">
        <v>350</v>
      </c>
      <c r="F34" s="542"/>
      <c r="G34" s="542"/>
      <c r="H34" s="236"/>
      <c r="I34" s="239"/>
      <c r="V34" s="547" t="s">
        <v>355</v>
      </c>
      <c r="W34" s="547"/>
      <c r="X34" s="547"/>
      <c r="Y34" s="237">
        <v>250</v>
      </c>
      <c r="Z34" s="543" t="s">
        <v>350</v>
      </c>
      <c r="AA34" s="543"/>
      <c r="AB34" s="543"/>
      <c r="AC34" s="238"/>
    </row>
    <row r="35" spans="1:29" s="184" customFormat="1" ht="19.5" customHeight="1">
      <c r="A35" s="546"/>
      <c r="B35" s="546"/>
      <c r="C35" s="546"/>
      <c r="D35" s="235">
        <v>250</v>
      </c>
      <c r="E35" s="542" t="s">
        <v>356</v>
      </c>
      <c r="F35" s="542"/>
      <c r="G35" s="542"/>
      <c r="H35" s="236"/>
      <c r="I35" s="239"/>
      <c r="V35" s="547"/>
      <c r="W35" s="547"/>
      <c r="X35" s="547"/>
      <c r="Y35" s="237">
        <v>250</v>
      </c>
      <c r="Z35" s="543" t="s">
        <v>356</v>
      </c>
      <c r="AA35" s="543"/>
      <c r="AB35" s="543"/>
      <c r="AC35" s="238"/>
    </row>
    <row r="36" spans="1:29" s="184" customFormat="1" ht="28" customHeight="1">
      <c r="A36" s="546"/>
      <c r="B36" s="546"/>
      <c r="C36" s="546"/>
      <c r="D36" s="235">
        <v>250</v>
      </c>
      <c r="E36" s="548" t="s">
        <v>357</v>
      </c>
      <c r="F36" s="548"/>
      <c r="G36" s="548"/>
      <c r="H36" s="240"/>
      <c r="I36" s="239"/>
      <c r="V36" s="547"/>
      <c r="W36" s="547"/>
      <c r="X36" s="547"/>
      <c r="Y36" s="237">
        <v>250</v>
      </c>
      <c r="Z36" s="547" t="s">
        <v>357</v>
      </c>
      <c r="AA36" s="547"/>
      <c r="AB36" s="547"/>
      <c r="AC36" s="238"/>
    </row>
    <row r="37" spans="1:29" s="184" customFormat="1" ht="41" customHeight="1">
      <c r="A37" s="546"/>
      <c r="B37" s="546"/>
      <c r="C37" s="546"/>
      <c r="D37" s="235">
        <v>260</v>
      </c>
      <c r="E37" s="542" t="s">
        <v>358</v>
      </c>
      <c r="F37" s="542"/>
      <c r="G37" s="542"/>
      <c r="H37" s="236"/>
      <c r="I37" s="239"/>
      <c r="V37" s="547"/>
      <c r="W37" s="547"/>
      <c r="X37" s="547"/>
      <c r="Y37" s="237">
        <v>260</v>
      </c>
      <c r="Z37" s="543" t="s">
        <v>358</v>
      </c>
      <c r="AA37" s="543"/>
      <c r="AB37" s="543"/>
      <c r="AC37" s="238"/>
    </row>
    <row r="38" spans="1:29" s="184" customFormat="1" ht="33.5" customHeight="1">
      <c r="A38" s="549" t="s">
        <v>359</v>
      </c>
      <c r="B38" s="549"/>
      <c r="C38" s="549"/>
      <c r="D38" s="235">
        <v>160</v>
      </c>
      <c r="E38" s="542" t="s">
        <v>360</v>
      </c>
      <c r="F38" s="542"/>
      <c r="G38" s="542"/>
      <c r="H38" s="236"/>
      <c r="I38" s="241"/>
      <c r="V38" s="550" t="s">
        <v>359</v>
      </c>
      <c r="W38" s="550"/>
      <c r="X38" s="550"/>
      <c r="Y38" s="237">
        <v>160</v>
      </c>
      <c r="Z38" s="543" t="s">
        <v>360</v>
      </c>
      <c r="AA38" s="543"/>
      <c r="AB38" s="543"/>
      <c r="AC38" s="238"/>
    </row>
    <row r="39" spans="1:29" s="184" customFormat="1" ht="30.75" customHeight="1">
      <c r="A39" s="546" t="s">
        <v>294</v>
      </c>
      <c r="B39" s="546"/>
      <c r="C39" s="546"/>
      <c r="D39" s="235">
        <v>250</v>
      </c>
      <c r="E39" s="542" t="s">
        <v>361</v>
      </c>
      <c r="F39" s="542"/>
      <c r="G39" s="542"/>
      <c r="H39" s="236"/>
      <c r="I39" s="241"/>
      <c r="V39" s="547" t="s">
        <v>294</v>
      </c>
      <c r="W39" s="547"/>
      <c r="X39" s="547"/>
      <c r="Y39" s="237">
        <v>250</v>
      </c>
      <c r="Z39" s="543" t="s">
        <v>361</v>
      </c>
      <c r="AA39" s="543"/>
      <c r="AB39" s="543"/>
      <c r="AC39" s="238"/>
    </row>
    <row r="40" spans="1:29" s="184" customFormat="1" ht="24.25" customHeight="1">
      <c r="A40" s="546" t="s">
        <v>362</v>
      </c>
      <c r="B40" s="546"/>
      <c r="C40" s="546"/>
      <c r="D40" s="235">
        <v>350</v>
      </c>
      <c r="E40" s="542" t="s">
        <v>363</v>
      </c>
      <c r="F40" s="542"/>
      <c r="G40" s="542"/>
      <c r="H40" s="236"/>
      <c r="I40" s="241"/>
      <c r="V40" s="547" t="s">
        <v>362</v>
      </c>
      <c r="W40" s="547"/>
      <c r="X40" s="547"/>
      <c r="Y40" s="237">
        <v>350</v>
      </c>
      <c r="Z40" s="543" t="s">
        <v>363</v>
      </c>
      <c r="AA40" s="543"/>
      <c r="AB40" s="543"/>
      <c r="AC40" s="238"/>
    </row>
    <row r="41" spans="1:29" s="184" customFormat="1" ht="25.25" customHeight="1">
      <c r="A41" s="546" t="s">
        <v>364</v>
      </c>
      <c r="B41" s="546"/>
      <c r="C41" s="546"/>
      <c r="D41" s="537" t="s">
        <v>365</v>
      </c>
      <c r="E41" s="542" t="s">
        <v>366</v>
      </c>
      <c r="F41" s="542"/>
      <c r="G41" s="542"/>
      <c r="H41" s="236"/>
      <c r="I41" s="242"/>
      <c r="V41" s="547" t="s">
        <v>364</v>
      </c>
      <c r="W41" s="547"/>
      <c r="X41" s="547"/>
      <c r="Y41" s="540" t="s">
        <v>365</v>
      </c>
      <c r="Z41" s="543" t="s">
        <v>366</v>
      </c>
      <c r="AA41" s="543"/>
      <c r="AB41" s="543"/>
      <c r="AC41" s="238"/>
    </row>
    <row r="42" spans="1:29" s="184" customFormat="1" ht="25.25" customHeight="1">
      <c r="A42" s="546"/>
      <c r="B42" s="546"/>
      <c r="C42" s="546"/>
      <c r="D42" s="537"/>
      <c r="E42" s="542" t="s">
        <v>367</v>
      </c>
      <c r="F42" s="542"/>
      <c r="G42" s="542"/>
      <c r="H42" s="236"/>
      <c r="I42" s="242"/>
      <c r="V42" s="547"/>
      <c r="W42" s="547"/>
      <c r="X42" s="547"/>
      <c r="Y42" s="540"/>
      <c r="Z42" s="543" t="s">
        <v>367</v>
      </c>
      <c r="AA42" s="543"/>
      <c r="AB42" s="543"/>
      <c r="AC42" s="238"/>
    </row>
  </sheetData>
  <sheetProtection selectLockedCells="1" selectUnlockedCells="1"/>
  <mergeCells count="133">
    <mergeCell ref="E42:G42"/>
    <mergeCell ref="Z42:AB42"/>
    <mergeCell ref="A40:C40"/>
    <mergeCell ref="E40:G40"/>
    <mergeCell ref="V40:X40"/>
    <mergeCell ref="Z40:AB40"/>
    <mergeCell ref="A41:C42"/>
    <mergeCell ref="D41:D42"/>
    <mergeCell ref="E41:G41"/>
    <mergeCell ref="V41:X42"/>
    <mergeCell ref="Y41:Y42"/>
    <mergeCell ref="Z41:AB41"/>
    <mergeCell ref="A38:C38"/>
    <mergeCell ref="E38:G38"/>
    <mergeCell ref="V38:X38"/>
    <mergeCell ref="Z38:AB38"/>
    <mergeCell ref="A39:C39"/>
    <mergeCell ref="E39:G39"/>
    <mergeCell ref="V39:X39"/>
    <mergeCell ref="Z39:AB39"/>
    <mergeCell ref="A34:C37"/>
    <mergeCell ref="E34:G34"/>
    <mergeCell ref="V34:X37"/>
    <mergeCell ref="Z34:AB34"/>
    <mergeCell ref="E35:G35"/>
    <mergeCell ref="Z35:AB35"/>
    <mergeCell ref="E36:G36"/>
    <mergeCell ref="Z36:AB36"/>
    <mergeCell ref="E37:G37"/>
    <mergeCell ref="Z37:AB37"/>
    <mergeCell ref="A32:C33"/>
    <mergeCell ref="D32:D33"/>
    <mergeCell ref="E32:G32"/>
    <mergeCell ref="V32:X33"/>
    <mergeCell ref="Y32:Y33"/>
    <mergeCell ref="Z32:AB32"/>
    <mergeCell ref="E33:G33"/>
    <mergeCell ref="Z33:AB33"/>
    <mergeCell ref="A30:C31"/>
    <mergeCell ref="D30:D31"/>
    <mergeCell ref="E30:G30"/>
    <mergeCell ref="V30:X31"/>
    <mergeCell ref="Y30:Y31"/>
    <mergeCell ref="Z30:AB30"/>
    <mergeCell ref="E31:G31"/>
    <mergeCell ref="Z31:AB31"/>
    <mergeCell ref="B27:D27"/>
    <mergeCell ref="W27:Y27"/>
    <mergeCell ref="A28:H28"/>
    <mergeCell ref="V28:AC28"/>
    <mergeCell ref="A29:C29"/>
    <mergeCell ref="E29:G29"/>
    <mergeCell ref="V29:X29"/>
    <mergeCell ref="Z29:AB29"/>
    <mergeCell ref="AB24:AB25"/>
    <mergeCell ref="AC24:AC25"/>
    <mergeCell ref="B25:D25"/>
    <mergeCell ref="W25:Y25"/>
    <mergeCell ref="B26:D26"/>
    <mergeCell ref="W26:Y26"/>
    <mergeCell ref="B23:D23"/>
    <mergeCell ref="W23:Y23"/>
    <mergeCell ref="B24:D24"/>
    <mergeCell ref="G24:G25"/>
    <mergeCell ref="H24:H25"/>
    <mergeCell ref="W24:Y24"/>
    <mergeCell ref="B21:D21"/>
    <mergeCell ref="G21:G22"/>
    <mergeCell ref="H21:H22"/>
    <mergeCell ref="W21:Y21"/>
    <mergeCell ref="AB21:AB22"/>
    <mergeCell ref="AC21:AC22"/>
    <mergeCell ref="B22:D22"/>
    <mergeCell ref="W22:Y22"/>
    <mergeCell ref="B19:D19"/>
    <mergeCell ref="G19:G20"/>
    <mergeCell ref="H19:H20"/>
    <mergeCell ref="W19:Y19"/>
    <mergeCell ref="AB19:AB20"/>
    <mergeCell ref="AC19:AC20"/>
    <mergeCell ref="B20:D20"/>
    <mergeCell ref="W20:Y20"/>
    <mergeCell ref="B17:D17"/>
    <mergeCell ref="G17:G18"/>
    <mergeCell ref="H17:H18"/>
    <mergeCell ref="W17:Y17"/>
    <mergeCell ref="AB17:AB18"/>
    <mergeCell ref="AC17:AC18"/>
    <mergeCell ref="B18:D18"/>
    <mergeCell ref="W18:Y18"/>
    <mergeCell ref="B15:D15"/>
    <mergeCell ref="G15:G16"/>
    <mergeCell ref="H15:H16"/>
    <mergeCell ref="W15:Y15"/>
    <mergeCell ref="AB15:AB16"/>
    <mergeCell ref="AC15:AC16"/>
    <mergeCell ref="B16:D16"/>
    <mergeCell ref="W16:Y16"/>
    <mergeCell ref="B13:D13"/>
    <mergeCell ref="G13:G14"/>
    <mergeCell ref="H13:H14"/>
    <mergeCell ref="W13:Y13"/>
    <mergeCell ref="AB13:AB14"/>
    <mergeCell ref="AC13:AC14"/>
    <mergeCell ref="B14:D14"/>
    <mergeCell ref="W14:Y14"/>
    <mergeCell ref="AC8:AC10"/>
    <mergeCell ref="B11:D11"/>
    <mergeCell ref="G11:G12"/>
    <mergeCell ref="H11:H12"/>
    <mergeCell ref="W11:Y11"/>
    <mergeCell ref="AB11:AB12"/>
    <mergeCell ref="AC11:AC12"/>
    <mergeCell ref="B12:D12"/>
    <mergeCell ref="W12:Y12"/>
    <mergeCell ref="I8:I10"/>
    <mergeCell ref="V8:V10"/>
    <mergeCell ref="W8:Y10"/>
    <mergeCell ref="Z8:Z10"/>
    <mergeCell ref="AA8:AA10"/>
    <mergeCell ref="AB8:AB10"/>
    <mergeCell ref="A8:A10"/>
    <mergeCell ref="B8:D10"/>
    <mergeCell ref="E8:E10"/>
    <mergeCell ref="F8:F10"/>
    <mergeCell ref="G8:G10"/>
    <mergeCell ref="H8:H10"/>
    <mergeCell ref="A1:C7"/>
    <mergeCell ref="D1:H5"/>
    <mergeCell ref="V1:X7"/>
    <mergeCell ref="Y1:AC5"/>
    <mergeCell ref="D6:H7"/>
    <mergeCell ref="Y6:AC7"/>
  </mergeCells>
  <pageMargins left="0.78749999999999998" right="0" top="0" bottom="0" header="0.51180555555555551" footer="0.51180555555555551"/>
  <pageSetup paperSize="9" scale="67" firstPageNumber="0" orientation="portrait" horizontalDpi="300" verticalDpi="300"/>
  <headerFooter alignWithMargins="0"/>
  <colBreaks count="1" manualBreakCount="1">
    <brk id="8"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IV29"/>
  <sheetViews>
    <sheetView view="pageBreakPreview" zoomScale="65" zoomScaleNormal="90" zoomScaleSheetLayoutView="65" workbookViewId="0">
      <selection activeCell="D27" sqref="D27"/>
    </sheetView>
  </sheetViews>
  <sheetFormatPr baseColWidth="10" defaultColWidth="8.83203125" defaultRowHeight="13"/>
  <cols>
    <col min="1" max="1" width="3.5" style="177" customWidth="1"/>
    <col min="2" max="3" width="10" style="178" customWidth="1"/>
    <col min="4" max="5" width="7.83203125" style="177" customWidth="1"/>
    <col min="6" max="6" width="18" style="177" customWidth="1"/>
    <col min="7" max="7" width="23" style="177" customWidth="1"/>
    <col min="8" max="8" width="4.5" style="177" customWidth="1"/>
    <col min="9" max="16384" width="8.83203125" style="177"/>
  </cols>
  <sheetData>
    <row r="1" spans="1:256" ht="9" customHeight="1">
      <c r="A1" s="441"/>
      <c r="B1" s="441"/>
      <c r="C1" s="441"/>
      <c r="D1" s="243"/>
      <c r="E1" s="243"/>
      <c r="F1" s="243"/>
      <c r="G1" s="244"/>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8.5" customHeight="1">
      <c r="A2" s="441"/>
      <c r="B2" s="441"/>
      <c r="C2" s="441"/>
      <c r="D2" s="245"/>
      <c r="E2" s="245"/>
      <c r="F2" s="245"/>
      <c r="G2" s="246"/>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9.5" customHeight="1">
      <c r="A3" s="441"/>
      <c r="B3" s="441"/>
      <c r="C3" s="441"/>
      <c r="D3" s="245"/>
      <c r="E3" s="245"/>
      <c r="F3" s="245"/>
      <c r="G3" s="246"/>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3.25" customHeight="1">
      <c r="A4" s="441"/>
      <c r="B4" s="441"/>
      <c r="C4" s="441"/>
      <c r="D4" s="245"/>
      <c r="E4" s="245"/>
      <c r="F4" s="245"/>
      <c r="G4" s="246"/>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4" customHeight="1">
      <c r="A5" s="441"/>
      <c r="B5" s="441"/>
      <c r="C5" s="441"/>
      <c r="D5" s="247"/>
      <c r="E5" s="247"/>
      <c r="F5" s="247"/>
      <c r="G5" s="248"/>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6.5" customHeight="1">
      <c r="A6" s="441"/>
      <c r="B6" s="441"/>
      <c r="C6" s="441"/>
      <c r="D6" s="551">
        <v>44348</v>
      </c>
      <c r="E6" s="551"/>
      <c r="F6" s="551"/>
      <c r="G6" s="55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8.75" customHeight="1">
      <c r="A7" s="441"/>
      <c r="B7" s="441"/>
      <c r="C7" s="441"/>
      <c r="D7" s="551"/>
      <c r="E7" s="551"/>
      <c r="F7" s="551"/>
      <c r="G7" s="551"/>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9.25" customHeight="1">
      <c r="A8" s="552" t="s">
        <v>368</v>
      </c>
      <c r="B8" s="552" t="s">
        <v>1</v>
      </c>
      <c r="C8" s="552" t="s">
        <v>2</v>
      </c>
      <c r="D8" s="454" t="s">
        <v>84</v>
      </c>
      <c r="E8" s="454" t="s">
        <v>274</v>
      </c>
      <c r="F8" s="552" t="s">
        <v>6</v>
      </c>
      <c r="G8" s="552"/>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84" customFormat="1" ht="29.25" customHeight="1">
      <c r="A9" s="552"/>
      <c r="B9" s="552"/>
      <c r="C9" s="552"/>
      <c r="D9" s="454"/>
      <c r="E9" s="454"/>
      <c r="F9" s="552"/>
      <c r="G9" s="552"/>
    </row>
    <row r="10" spans="1:256" s="184" customFormat="1" ht="15" customHeight="1">
      <c r="A10" s="552"/>
      <c r="B10" s="552"/>
      <c r="C10" s="552"/>
      <c r="D10" s="454"/>
      <c r="E10" s="454"/>
      <c r="F10" s="552"/>
      <c r="G10" s="552"/>
    </row>
    <row r="11" spans="1:256" s="184" customFormat="1" ht="24" customHeight="1">
      <c r="A11" s="187">
        <v>1</v>
      </c>
      <c r="B11" s="249" t="s">
        <v>369</v>
      </c>
      <c r="C11" s="187" t="s">
        <v>17</v>
      </c>
      <c r="D11" s="228">
        <v>20.100000000000001</v>
      </c>
      <c r="E11" s="188">
        <v>0.15</v>
      </c>
      <c r="F11" s="553"/>
      <c r="G11" s="553"/>
    </row>
    <row r="12" spans="1:256" s="184" customFormat="1" ht="24" customHeight="1">
      <c r="A12" s="187">
        <v>2</v>
      </c>
      <c r="B12" s="249" t="s">
        <v>370</v>
      </c>
      <c r="C12" s="187" t="s">
        <v>21</v>
      </c>
      <c r="D12" s="228">
        <v>25.43</v>
      </c>
      <c r="E12" s="188">
        <v>0.2</v>
      </c>
      <c r="F12" s="553"/>
      <c r="G12" s="553"/>
    </row>
    <row r="13" spans="1:256" s="184" customFormat="1" ht="24" customHeight="1">
      <c r="A13" s="187">
        <v>3</v>
      </c>
      <c r="B13" s="249" t="s">
        <v>371</v>
      </c>
      <c r="C13" s="187" t="s">
        <v>27</v>
      </c>
      <c r="D13" s="228">
        <v>31.2</v>
      </c>
      <c r="E13" s="188">
        <v>0.26</v>
      </c>
      <c r="F13" s="553"/>
      <c r="G13" s="553"/>
    </row>
    <row r="14" spans="1:256" s="184" customFormat="1" ht="68" customHeight="1">
      <c r="A14" s="250" t="s">
        <v>372</v>
      </c>
      <c r="B14" s="554" t="s">
        <v>373</v>
      </c>
      <c r="C14" s="554"/>
      <c r="D14" s="554"/>
      <c r="E14" s="554"/>
      <c r="F14" s="554"/>
      <c r="G14" s="554"/>
    </row>
    <row r="15" spans="1:256" s="184" customFormat="1" ht="24" customHeight="1">
      <c r="A15" s="187">
        <v>4</v>
      </c>
      <c r="B15" s="252" t="s">
        <v>374</v>
      </c>
      <c r="C15" s="187" t="s">
        <v>17</v>
      </c>
      <c r="D15" s="228">
        <v>23.5</v>
      </c>
      <c r="E15" s="188">
        <v>0.17</v>
      </c>
      <c r="F15" s="553"/>
      <c r="G15" s="553"/>
    </row>
    <row r="16" spans="1:256" s="184" customFormat="1" ht="24" customHeight="1">
      <c r="A16" s="187">
        <v>5</v>
      </c>
      <c r="B16" s="249" t="s">
        <v>375</v>
      </c>
      <c r="C16" s="187" t="s">
        <v>21</v>
      </c>
      <c r="D16" s="228">
        <v>38.5</v>
      </c>
      <c r="E16" s="188">
        <f>0.84*1.53*0.29</f>
        <v>0.37270799999999993</v>
      </c>
      <c r="F16" s="553"/>
      <c r="G16" s="553"/>
    </row>
    <row r="17" spans="1:7" s="184" customFormat="1" ht="24" customHeight="1">
      <c r="A17" s="187">
        <v>6</v>
      </c>
      <c r="B17" s="249" t="s">
        <v>376</v>
      </c>
      <c r="C17" s="187" t="s">
        <v>27</v>
      </c>
      <c r="D17" s="228">
        <v>34.9</v>
      </c>
      <c r="E17" s="188">
        <v>0.26</v>
      </c>
      <c r="F17" s="553"/>
      <c r="G17" s="553"/>
    </row>
    <row r="18" spans="1:7" s="184" customFormat="1" ht="63.75" customHeight="1">
      <c r="A18" s="250" t="s">
        <v>372</v>
      </c>
      <c r="B18" s="554" t="s">
        <v>377</v>
      </c>
      <c r="C18" s="554"/>
      <c r="D18" s="554"/>
      <c r="E18" s="554"/>
      <c r="F18" s="554"/>
      <c r="G18" s="554"/>
    </row>
    <row r="19" spans="1:7" s="184" customFormat="1" ht="24" customHeight="1">
      <c r="A19" s="187">
        <v>7</v>
      </c>
      <c r="B19" s="253" t="s">
        <v>378</v>
      </c>
      <c r="C19" s="251" t="s">
        <v>17</v>
      </c>
      <c r="D19" s="254">
        <v>17.100000000000001</v>
      </c>
      <c r="E19" s="255">
        <f>0.72*1.18*0.22</f>
        <v>0.18691199999999999</v>
      </c>
      <c r="F19" s="553"/>
      <c r="G19" s="553"/>
    </row>
    <row r="20" spans="1:7" s="184" customFormat="1" ht="24" customHeight="1">
      <c r="A20" s="187">
        <v>8</v>
      </c>
      <c r="B20" s="253" t="s">
        <v>379</v>
      </c>
      <c r="C20" s="251" t="s">
        <v>21</v>
      </c>
      <c r="D20" s="254">
        <v>20</v>
      </c>
      <c r="E20" s="255">
        <v>0.2</v>
      </c>
      <c r="F20" s="553"/>
      <c r="G20" s="553"/>
    </row>
    <row r="21" spans="1:7" s="184" customFormat="1" ht="24" customHeight="1">
      <c r="A21" s="187">
        <v>9</v>
      </c>
      <c r="B21" s="253" t="s">
        <v>380</v>
      </c>
      <c r="C21" s="251" t="s">
        <v>27</v>
      </c>
      <c r="D21" s="254">
        <v>23.55</v>
      </c>
      <c r="E21" s="255">
        <v>0.25</v>
      </c>
      <c r="F21" s="553"/>
      <c r="G21" s="553"/>
    </row>
    <row r="22" spans="1:7" s="184" customFormat="1" ht="62.25" customHeight="1">
      <c r="A22" s="250" t="s">
        <v>372</v>
      </c>
      <c r="B22" s="555" t="s">
        <v>381</v>
      </c>
      <c r="C22" s="555"/>
      <c r="D22" s="555"/>
      <c r="E22" s="555"/>
      <c r="F22" s="555"/>
      <c r="G22" s="555"/>
    </row>
    <row r="23" spans="1:7" s="184" customFormat="1" ht="24" customHeight="1">
      <c r="A23" s="187">
        <v>10</v>
      </c>
      <c r="B23" s="253" t="s">
        <v>382</v>
      </c>
      <c r="C23" s="251" t="s">
        <v>17</v>
      </c>
      <c r="D23" s="254">
        <v>22.2</v>
      </c>
      <c r="E23" s="255">
        <f>0.74*1.225*0.21</f>
        <v>0.19036500000000001</v>
      </c>
      <c r="F23" s="553"/>
      <c r="G23" s="553"/>
    </row>
    <row r="24" spans="1:7" s="184" customFormat="1" ht="24" customHeight="1">
      <c r="A24" s="187">
        <v>11</v>
      </c>
      <c r="B24" s="253" t="s">
        <v>383</v>
      </c>
      <c r="C24" s="251" t="s">
        <v>21</v>
      </c>
      <c r="D24" s="254">
        <v>23.7</v>
      </c>
      <c r="E24" s="255">
        <v>0.22</v>
      </c>
      <c r="F24" s="553"/>
      <c r="G24" s="553"/>
    </row>
    <row r="25" spans="1:7" s="184" customFormat="1" ht="24" customHeight="1">
      <c r="A25" s="187">
        <v>12</v>
      </c>
      <c r="B25" s="253" t="s">
        <v>384</v>
      </c>
      <c r="C25" s="251" t="s">
        <v>27</v>
      </c>
      <c r="D25" s="254">
        <v>27.3</v>
      </c>
      <c r="E25" s="255">
        <v>0.26</v>
      </c>
      <c r="F25" s="553"/>
      <c r="G25" s="553"/>
    </row>
    <row r="26" spans="1:7" s="184" customFormat="1" ht="70.5" customHeight="1">
      <c r="A26" s="257" t="s">
        <v>372</v>
      </c>
      <c r="B26" s="556" t="s">
        <v>385</v>
      </c>
      <c r="C26" s="556"/>
      <c r="D26" s="556"/>
      <c r="E26" s="556"/>
      <c r="F26" s="556"/>
      <c r="G26" s="556"/>
    </row>
    <row r="27" spans="1:7" ht="22.5" customHeight="1">
      <c r="A27" s="258" t="s">
        <v>386</v>
      </c>
      <c r="B27" s="557" t="s">
        <v>186</v>
      </c>
      <c r="C27" s="557"/>
      <c r="D27" s="558"/>
      <c r="E27" s="558"/>
      <c r="F27" s="559" t="s">
        <v>387</v>
      </c>
      <c r="G27" s="559"/>
    </row>
    <row r="28" spans="1:7" ht="55.5" customHeight="1">
      <c r="A28" s="261">
        <v>1</v>
      </c>
      <c r="B28" s="560" t="s">
        <v>388</v>
      </c>
      <c r="C28" s="560"/>
      <c r="D28" s="561"/>
      <c r="E28" s="561"/>
      <c r="F28" s="559"/>
      <c r="G28" s="559"/>
    </row>
    <row r="29" spans="1:7" ht="51.75" customHeight="1">
      <c r="A29" s="261">
        <v>2</v>
      </c>
      <c r="B29" s="562" t="s">
        <v>389</v>
      </c>
      <c r="C29" s="562"/>
      <c r="D29" s="563"/>
      <c r="E29" s="563"/>
      <c r="F29" s="559"/>
      <c r="G29" s="559"/>
    </row>
  </sheetData>
  <sheetProtection selectLockedCells="1" selectUnlockedCells="1"/>
  <mergeCells count="25">
    <mergeCell ref="B29:C29"/>
    <mergeCell ref="D29:E29"/>
    <mergeCell ref="F29:G29"/>
    <mergeCell ref="F23:G25"/>
    <mergeCell ref="B26:G26"/>
    <mergeCell ref="B27:C27"/>
    <mergeCell ref="D27:E27"/>
    <mergeCell ref="F27:G27"/>
    <mergeCell ref="B28:C28"/>
    <mergeCell ref="D28:E28"/>
    <mergeCell ref="F28:G28"/>
    <mergeCell ref="F11:G13"/>
    <mergeCell ref="B14:G14"/>
    <mergeCell ref="F15:G17"/>
    <mergeCell ref="B18:G18"/>
    <mergeCell ref="F19:G21"/>
    <mergeCell ref="B22:G22"/>
    <mergeCell ref="A1:C7"/>
    <mergeCell ref="D6:G7"/>
    <mergeCell ref="A8:A10"/>
    <mergeCell ref="B8:B10"/>
    <mergeCell ref="C8:C10"/>
    <mergeCell ref="D8:D10"/>
    <mergeCell ref="E8:E10"/>
    <mergeCell ref="F8:G10"/>
  </mergeCells>
  <pageMargins left="0.78749999999999998" right="0" top="0" bottom="0" header="0.51180555555555551" footer="0.51180555555555551"/>
  <pageSetup paperSize="9" scale="93" firstPageNumber="0" orientation="portrait" horizontalDpi="300" verticalDpi="300"/>
  <headerFooter alignWithMargins="0"/>
  <drawing r:id="rId1"/>
</worksheet>
</file>